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OI\INVEST_AKCE_PŘIPRAVOVANÉ\DPS_2292_Za Humny\DPS Požární prvky\Výběrovka 2022\"/>
    </mc:Choice>
  </mc:AlternateContent>
  <bookViews>
    <workbookView xWindow="-120" yWindow="-120" windowWidth="29040" windowHeight="176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list'!$G$2</definedName>
    <definedName name="MJ">'Krycí list'!$G$5</definedName>
    <definedName name="Mont">Rekapitulace!$H$19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Položky!$A$1:$G$166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Rekapitulace!$F$19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2" i="3" l="1"/>
  <c r="E143" i="3"/>
  <c r="E146" i="3"/>
  <c r="E145" i="3"/>
  <c r="E144" i="3" s="1"/>
  <c r="E164" i="3" l="1"/>
  <c r="G164" i="3" s="1"/>
  <c r="G166" i="3" s="1"/>
  <c r="F18" i="2" s="1"/>
  <c r="C166" i="3"/>
  <c r="D21" i="1" l="1"/>
  <c r="D20" i="1"/>
  <c r="D19" i="1"/>
  <c r="D18" i="1"/>
  <c r="D17" i="1"/>
  <c r="D16" i="1"/>
  <c r="D15" i="1"/>
  <c r="BE160" i="3"/>
  <c r="BD160" i="3"/>
  <c r="BC160" i="3"/>
  <c r="BB160" i="3"/>
  <c r="G160" i="3"/>
  <c r="BA160" i="3" s="1"/>
  <c r="BE158" i="3"/>
  <c r="BD158" i="3"/>
  <c r="BC158" i="3"/>
  <c r="BB158" i="3"/>
  <c r="G158" i="3"/>
  <c r="BA158" i="3" s="1"/>
  <c r="BE156" i="3"/>
  <c r="BD156" i="3"/>
  <c r="BC156" i="3"/>
  <c r="BB156" i="3"/>
  <c r="G156" i="3"/>
  <c r="BA156" i="3" s="1"/>
  <c r="BE154" i="3"/>
  <c r="BD154" i="3"/>
  <c r="BC154" i="3"/>
  <c r="BB154" i="3"/>
  <c r="G154" i="3"/>
  <c r="BA154" i="3" s="1"/>
  <c r="BE152" i="3"/>
  <c r="BD152" i="3"/>
  <c r="BC152" i="3"/>
  <c r="BB152" i="3"/>
  <c r="G152" i="3"/>
  <c r="B17" i="2"/>
  <c r="A17" i="2"/>
  <c r="C162" i="3"/>
  <c r="BE146" i="3"/>
  <c r="BD146" i="3"/>
  <c r="BC146" i="3"/>
  <c r="BA146" i="3"/>
  <c r="G146" i="3"/>
  <c r="BB146" i="3" s="1"/>
  <c r="BE144" i="3"/>
  <c r="BD144" i="3"/>
  <c r="BC144" i="3"/>
  <c r="BA144" i="3"/>
  <c r="G144" i="3"/>
  <c r="BB144" i="3" s="1"/>
  <c r="BE142" i="3"/>
  <c r="BD142" i="3"/>
  <c r="BC142" i="3"/>
  <c r="BA142" i="3"/>
  <c r="G142" i="3"/>
  <c r="BB142" i="3" s="1"/>
  <c r="B16" i="2"/>
  <c r="A16" i="2"/>
  <c r="C150" i="3"/>
  <c r="BE137" i="3"/>
  <c r="BE140" i="3" s="1"/>
  <c r="I15" i="2" s="1"/>
  <c r="BD137" i="3"/>
  <c r="BD140" i="3" s="1"/>
  <c r="H15" i="2" s="1"/>
  <c r="BC137" i="3"/>
  <c r="BC140" i="3" s="1"/>
  <c r="G15" i="2" s="1"/>
  <c r="BA137" i="3"/>
  <c r="BA140" i="3" s="1"/>
  <c r="E15" i="2" s="1"/>
  <c r="G137" i="3"/>
  <c r="G140" i="3" s="1"/>
  <c r="B15" i="2"/>
  <c r="A15" i="2"/>
  <c r="C140" i="3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0" i="3"/>
  <c r="BD130" i="3"/>
  <c r="BC130" i="3"/>
  <c r="BA130" i="3"/>
  <c r="G130" i="3"/>
  <c r="BB130" i="3" s="1"/>
  <c r="BE128" i="3"/>
  <c r="BD128" i="3"/>
  <c r="BC128" i="3"/>
  <c r="BA128" i="3"/>
  <c r="G128" i="3"/>
  <c r="BB128" i="3" s="1"/>
  <c r="BE126" i="3"/>
  <c r="BD126" i="3"/>
  <c r="BC126" i="3"/>
  <c r="BA126" i="3"/>
  <c r="G126" i="3"/>
  <c r="B14" i="2"/>
  <c r="A14" i="2"/>
  <c r="C135" i="3"/>
  <c r="BE123" i="3"/>
  <c r="BD123" i="3"/>
  <c r="BC123" i="3"/>
  <c r="BA123" i="3"/>
  <c r="G123" i="3"/>
  <c r="BB123" i="3" s="1"/>
  <c r="BE118" i="3"/>
  <c r="BD118" i="3"/>
  <c r="BC118" i="3"/>
  <c r="BA118" i="3"/>
  <c r="G118" i="3"/>
  <c r="BB118" i="3" s="1"/>
  <c r="BE113" i="3"/>
  <c r="BD113" i="3"/>
  <c r="BC113" i="3"/>
  <c r="BA113" i="3"/>
  <c r="G113" i="3"/>
  <c r="BB113" i="3" s="1"/>
  <c r="BE108" i="3"/>
  <c r="BD108" i="3"/>
  <c r="BC108" i="3"/>
  <c r="BA108" i="3"/>
  <c r="G108" i="3"/>
  <c r="BB108" i="3" s="1"/>
  <c r="BE106" i="3"/>
  <c r="BD106" i="3"/>
  <c r="BC106" i="3"/>
  <c r="BA106" i="3"/>
  <c r="G106" i="3"/>
  <c r="BB106" i="3" s="1"/>
  <c r="BE104" i="3"/>
  <c r="BD104" i="3"/>
  <c r="BC104" i="3"/>
  <c r="BA104" i="3"/>
  <c r="G104" i="3"/>
  <c r="BB104" i="3" s="1"/>
  <c r="BE97" i="3"/>
  <c r="BD97" i="3"/>
  <c r="BC97" i="3"/>
  <c r="BA97" i="3"/>
  <c r="G97" i="3"/>
  <c r="BB97" i="3" s="1"/>
  <c r="BE91" i="3"/>
  <c r="BD91" i="3"/>
  <c r="BC91" i="3"/>
  <c r="BA91" i="3"/>
  <c r="G91" i="3"/>
  <c r="BB91" i="3" s="1"/>
  <c r="BE84" i="3"/>
  <c r="BD84" i="3"/>
  <c r="BC84" i="3"/>
  <c r="BA84" i="3"/>
  <c r="G84" i="3"/>
  <c r="BB84" i="3" s="1"/>
  <c r="BE78" i="3"/>
  <c r="BD78" i="3"/>
  <c r="BC78" i="3"/>
  <c r="BA78" i="3"/>
  <c r="G78" i="3"/>
  <c r="BB78" i="3" s="1"/>
  <c r="BE74" i="3"/>
  <c r="BD74" i="3"/>
  <c r="BC74" i="3"/>
  <c r="BA74" i="3"/>
  <c r="G74" i="3"/>
  <c r="BB74" i="3" s="1"/>
  <c r="BE70" i="3"/>
  <c r="BD70" i="3"/>
  <c r="BC70" i="3"/>
  <c r="BA70" i="3"/>
  <c r="G70" i="3"/>
  <c r="B13" i="2"/>
  <c r="A13" i="2"/>
  <c r="C124" i="3"/>
  <c r="BE66" i="3"/>
  <c r="BD66" i="3"/>
  <c r="BC66" i="3"/>
  <c r="BB66" i="3"/>
  <c r="G66" i="3"/>
  <c r="BA66" i="3" s="1"/>
  <c r="BE64" i="3"/>
  <c r="BD64" i="3"/>
  <c r="BC64" i="3"/>
  <c r="BB64" i="3"/>
  <c r="G64" i="3"/>
  <c r="B12" i="2"/>
  <c r="A12" i="2"/>
  <c r="C68" i="3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6" i="3"/>
  <c r="BD56" i="3"/>
  <c r="BC56" i="3"/>
  <c r="BB56" i="3"/>
  <c r="G56" i="3"/>
  <c r="BA56" i="3" s="1"/>
  <c r="BE54" i="3"/>
  <c r="BD54" i="3"/>
  <c r="BC54" i="3"/>
  <c r="BB54" i="3"/>
  <c r="G54" i="3"/>
  <c r="BA54" i="3" s="1"/>
  <c r="BE52" i="3"/>
  <c r="BD52" i="3"/>
  <c r="BC52" i="3"/>
  <c r="BB52" i="3"/>
  <c r="G52" i="3"/>
  <c r="BA52" i="3" s="1"/>
  <c r="B11" i="2"/>
  <c r="A11" i="2"/>
  <c r="C62" i="3"/>
  <c r="BE48" i="3"/>
  <c r="BE50" i="3" s="1"/>
  <c r="I10" i="2" s="1"/>
  <c r="BD48" i="3"/>
  <c r="BD50" i="3" s="1"/>
  <c r="H10" i="2" s="1"/>
  <c r="BC48" i="3"/>
  <c r="BC50" i="3" s="1"/>
  <c r="G10" i="2" s="1"/>
  <c r="BB48" i="3"/>
  <c r="BB50" i="3" s="1"/>
  <c r="F10" i="2" s="1"/>
  <c r="G48" i="3"/>
  <c r="G50" i="3" s="1"/>
  <c r="B10" i="2"/>
  <c r="A10" i="2"/>
  <c r="C50" i="3"/>
  <c r="BE44" i="3"/>
  <c r="BD44" i="3"/>
  <c r="BC44" i="3"/>
  <c r="BB44" i="3"/>
  <c r="G44" i="3"/>
  <c r="BA44" i="3" s="1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7" i="3"/>
  <c r="BD37" i="3"/>
  <c r="BC37" i="3"/>
  <c r="BB37" i="3"/>
  <c r="G37" i="3"/>
  <c r="B9" i="2"/>
  <c r="A9" i="2"/>
  <c r="C46" i="3"/>
  <c r="BE33" i="3"/>
  <c r="BD33" i="3"/>
  <c r="BC33" i="3"/>
  <c r="BB33" i="3"/>
  <c r="G33" i="3"/>
  <c r="BA33" i="3" s="1"/>
  <c r="BE31" i="3"/>
  <c r="BD31" i="3"/>
  <c r="BC31" i="3"/>
  <c r="BB31" i="3"/>
  <c r="G31" i="3"/>
  <c r="B8" i="2"/>
  <c r="A8" i="2"/>
  <c r="C35" i="3"/>
  <c r="BE27" i="3"/>
  <c r="BD27" i="3"/>
  <c r="BC27" i="3"/>
  <c r="BB27" i="3"/>
  <c r="G27" i="3"/>
  <c r="BA27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4" i="3"/>
  <c r="BD14" i="3"/>
  <c r="BC14" i="3"/>
  <c r="BB14" i="3"/>
  <c r="G14" i="3"/>
  <c r="BA14" i="3" s="1"/>
  <c r="BE11" i="3"/>
  <c r="BD11" i="3"/>
  <c r="BC11" i="3"/>
  <c r="BB11" i="3"/>
  <c r="G11" i="3"/>
  <c r="BA11" i="3" s="1"/>
  <c r="BE8" i="3"/>
  <c r="BD8" i="3"/>
  <c r="BC8" i="3"/>
  <c r="BB8" i="3"/>
  <c r="G8" i="3"/>
  <c r="B7" i="2"/>
  <c r="A7" i="2"/>
  <c r="C29" i="3"/>
  <c r="E4" i="3"/>
  <c r="C4" i="3"/>
  <c r="F3" i="3"/>
  <c r="C3" i="3"/>
  <c r="C2" i="2"/>
  <c r="C1" i="2"/>
  <c r="F33" i="1"/>
  <c r="C33" i="1"/>
  <c r="C31" i="1"/>
  <c r="BC68" i="3" l="1"/>
  <c r="G12" i="2" s="1"/>
  <c r="BC46" i="3"/>
  <c r="G9" i="2" s="1"/>
  <c r="BC162" i="3"/>
  <c r="G17" i="2" s="1"/>
  <c r="BE35" i="3"/>
  <c r="I8" i="2" s="1"/>
  <c r="BE68" i="3"/>
  <c r="I12" i="2" s="1"/>
  <c r="BC62" i="3"/>
  <c r="G11" i="2" s="1"/>
  <c r="BE62" i="3"/>
  <c r="I11" i="2" s="1"/>
  <c r="BC35" i="3"/>
  <c r="G8" i="2" s="1"/>
  <c r="BB150" i="3"/>
  <c r="F16" i="2" s="1"/>
  <c r="BA124" i="3"/>
  <c r="E13" i="2" s="1"/>
  <c r="BA135" i="3"/>
  <c r="E14" i="2" s="1"/>
  <c r="BE46" i="3"/>
  <c r="I9" i="2" s="1"/>
  <c r="G68" i="3"/>
  <c r="BC29" i="3"/>
  <c r="G7" i="2" s="1"/>
  <c r="G150" i="3"/>
  <c r="G162" i="3"/>
  <c r="BE29" i="3"/>
  <c r="I7" i="2" s="1"/>
  <c r="BC124" i="3"/>
  <c r="G13" i="2" s="1"/>
  <c r="BB162" i="3"/>
  <c r="F17" i="2" s="1"/>
  <c r="BE124" i="3"/>
  <c r="I13" i="2" s="1"/>
  <c r="BD162" i="3"/>
  <c r="H17" i="2" s="1"/>
  <c r="BB35" i="3"/>
  <c r="F8" i="2" s="1"/>
  <c r="BA150" i="3"/>
  <c r="E16" i="2" s="1"/>
  <c r="BE135" i="3"/>
  <c r="I14" i="2" s="1"/>
  <c r="BC150" i="3"/>
  <c r="G16" i="2" s="1"/>
  <c r="BB137" i="3"/>
  <c r="BB140" i="3" s="1"/>
  <c r="F15" i="2" s="1"/>
  <c r="BD29" i="3"/>
  <c r="H7" i="2" s="1"/>
  <c r="BD46" i="3"/>
  <c r="H9" i="2" s="1"/>
  <c r="BA152" i="3"/>
  <c r="BA162" i="3" s="1"/>
  <c r="E17" i="2" s="1"/>
  <c r="BD124" i="3"/>
  <c r="H13" i="2" s="1"/>
  <c r="BE150" i="3"/>
  <c r="I16" i="2" s="1"/>
  <c r="BE162" i="3"/>
  <c r="I17" i="2" s="1"/>
  <c r="G35" i="3"/>
  <c r="BA62" i="3"/>
  <c r="E11" i="2" s="1"/>
  <c r="BB68" i="3"/>
  <c r="F12" i="2" s="1"/>
  <c r="G135" i="3"/>
  <c r="G29" i="3"/>
  <c r="BD35" i="3"/>
  <c r="H8" i="2" s="1"/>
  <c r="G46" i="3"/>
  <c r="BB62" i="3"/>
  <c r="F11" i="2" s="1"/>
  <c r="BD150" i="3"/>
  <c r="H16" i="2" s="1"/>
  <c r="BB29" i="3"/>
  <c r="F7" i="2" s="1"/>
  <c r="BD68" i="3"/>
  <c r="H12" i="2" s="1"/>
  <c r="BC135" i="3"/>
  <c r="G14" i="2" s="1"/>
  <c r="BB46" i="3"/>
  <c r="F9" i="2" s="1"/>
  <c r="BD62" i="3"/>
  <c r="H11" i="2" s="1"/>
  <c r="G124" i="3"/>
  <c r="BD135" i="3"/>
  <c r="H14" i="2" s="1"/>
  <c r="G62" i="3"/>
  <c r="BA64" i="3"/>
  <c r="BA68" i="3" s="1"/>
  <c r="E12" i="2" s="1"/>
  <c r="BB126" i="3"/>
  <c r="BB135" i="3" s="1"/>
  <c r="F14" i="2" s="1"/>
  <c r="BA31" i="3"/>
  <c r="BA35" i="3" s="1"/>
  <c r="E8" i="2" s="1"/>
  <c r="BA48" i="3"/>
  <c r="BA50" i="3" s="1"/>
  <c r="E10" i="2" s="1"/>
  <c r="BB70" i="3"/>
  <c r="BB124" i="3" s="1"/>
  <c r="F13" i="2" s="1"/>
  <c r="BA8" i="3"/>
  <c r="BA29" i="3" s="1"/>
  <c r="E7" i="2" s="1"/>
  <c r="BA37" i="3"/>
  <c r="BA46" i="3" s="1"/>
  <c r="E9" i="2" s="1"/>
  <c r="F19" i="2" l="1"/>
  <c r="E19" i="2"/>
  <c r="G19" i="2"/>
  <c r="C18" i="1" s="1"/>
  <c r="I19" i="2"/>
  <c r="C21" i="1" s="1"/>
  <c r="H19" i="2"/>
  <c r="C17" i="1" s="1"/>
  <c r="C16" i="1"/>
  <c r="G31" i="2" l="1"/>
  <c r="I31" i="2" s="1"/>
  <c r="G29" i="2"/>
  <c r="I29" i="2" s="1"/>
  <c r="G20" i="1" s="1"/>
  <c r="G27" i="2"/>
  <c r="I27" i="2" s="1"/>
  <c r="G18" i="1" s="1"/>
  <c r="G25" i="2"/>
  <c r="I25" i="2" s="1"/>
  <c r="G16" i="1" s="1"/>
  <c r="G30" i="2"/>
  <c r="I30" i="2" s="1"/>
  <c r="G21" i="1" s="1"/>
  <c r="G28" i="2"/>
  <c r="I28" i="2" s="1"/>
  <c r="G19" i="1" s="1"/>
  <c r="G26" i="2"/>
  <c r="I26" i="2" s="1"/>
  <c r="G17" i="1" s="1"/>
  <c r="G24" i="2"/>
  <c r="I24" i="2" s="1"/>
  <c r="C15" i="1"/>
  <c r="C19" i="1" s="1"/>
  <c r="C22" i="1" s="1"/>
  <c r="H32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<sst xmlns="http://schemas.openxmlformats.org/spreadsheetml/2006/main" count="465" uniqueCount="272">
  <si>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</si>
  <si>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</si>
  <si>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</si>
  <si>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</si>
  <si>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</si>
  <si>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</si>
  <si>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</si>
  <si>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</si>
  <si>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</si>
  <si>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</si>
  <si>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</si>
  <si>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</si>
  <si>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</si>
  <si>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</si>
  <si>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</si>
  <si>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</si>
  <si>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</si>
  <si>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</si>
  <si>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</si>
  <si>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</si>
  <si>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</si>
  <si>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</si>
  <si>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</si>
  <si>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</si>
  <si>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</si>
  <si>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</si>
  <si>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</si>
  <si>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</si>
  <si>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</si>
  <si>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</si>
  <si>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</si>
  <si>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</si>
  <si>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</si>
  <si>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</si>
  <si>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</si>
  <si>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</si>
  <si>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</si>
  <si>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</si>
  <si>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</si>
  <si>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</si>
  <si>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</si>
  <si>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</si>
  <si>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</si>
  <si>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</si>
  <si>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</si>
  <si>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</si>
  <si>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</si>
  <si>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</si>
  <si>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</si>
  <si>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</si>
  <si>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</si>
  <si>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</si>
  <si>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</si>
  <si>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</si>
  <si>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</si>
  <si>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</si>
  <si>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</si>
  <si>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</si>
  <si>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</si>
  <si>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</si>
  <si>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</si>
  <si>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</si>
  <si>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</si>
  <si>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</si>
  <si>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</si>
  <si>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</si>
  <si>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</si>
  <si>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</si>
  <si>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</si>
  <si>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</si>
  <si>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</si>
  <si>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</si>
  <si>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</si>
  <si>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</si>
  <si>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</si>
  <si>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</si>
  <si>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</si>
  <si>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61</t>
  </si>
  <si>
    <t>Upravy povrchů vnitřní</t>
  </si>
  <si>
    <t>612311111U00</t>
  </si>
  <si>
    <t xml:space="preserve">Váp omítka hrubá zatř vni stěna ru </t>
  </si>
  <si>
    <t>m2</t>
  </si>
  <si>
    <t>17*(0,25*(2+2+1))</t>
  </si>
  <si>
    <t>1*(0,25*(2+2+0,9))</t>
  </si>
  <si>
    <t>612321141U00</t>
  </si>
  <si>
    <t xml:space="preserve">VC omítka štuková 2vr vni stěna ru </t>
  </si>
  <si>
    <t>((0,5*2*2)+2*0,5)*2*1</t>
  </si>
  <si>
    <t>((0,5*2*2)+2*0,5)*2*17</t>
  </si>
  <si>
    <t>612409991R00</t>
  </si>
  <si>
    <t xml:space="preserve">Začištění omítek kolem oken,dveří apod. </t>
  </si>
  <si>
    <t>m</t>
  </si>
  <si>
    <t>(2+2+0,9)*1</t>
  </si>
  <si>
    <t>(2+2+1)*17</t>
  </si>
  <si>
    <t>612421331R00</t>
  </si>
  <si>
    <t xml:space="preserve">Oprava vápen.omítek stěn do 30 % pl. - štukových </t>
  </si>
  <si>
    <t>34</t>
  </si>
  <si>
    <t>612451121R00</t>
  </si>
  <si>
    <t xml:space="preserve">Omítka vnitřní zdiva, cementová (MC), hladká </t>
  </si>
  <si>
    <t>612481211R00</t>
  </si>
  <si>
    <t xml:space="preserve">Montáž výztužné sítě (perlinky) do stěrky-stěny </t>
  </si>
  <si>
    <t>2*17+2*1</t>
  </si>
  <si>
    <t>620471831U00</t>
  </si>
  <si>
    <t xml:space="preserve">Nátěr základní penetrační Cemix </t>
  </si>
  <si>
    <t>63180000</t>
  </si>
  <si>
    <t>Síť armovací pro omítky 1x50 m, oka 8x8 mm</t>
  </si>
  <si>
    <t>63</t>
  </si>
  <si>
    <t>Podlahy a podlahové konstrukce</t>
  </si>
  <si>
    <t>631317105R00</t>
  </si>
  <si>
    <t xml:space="preserve">Řezání dilatační spáry hl. 0-50 mm, beton prostý </t>
  </si>
  <si>
    <t>zárubně:(17*1+1*0,9)*2</t>
  </si>
  <si>
    <t>632479128R00</t>
  </si>
  <si>
    <t xml:space="preserve">Reprofi.potěr BASF, PCI Pericem EBF Spec.tl.do50mm </t>
  </si>
  <si>
    <t>17,9*0,25</t>
  </si>
  <si>
    <t>64</t>
  </si>
  <si>
    <t>Výplně otvorů</t>
  </si>
  <si>
    <t>642942111R00</t>
  </si>
  <si>
    <t xml:space="preserve">Osazení zárubní dveřních ocelových, pl. do 2,5 m2 </t>
  </si>
  <si>
    <t>kus</t>
  </si>
  <si>
    <t>Dveře 800:1</t>
  </si>
  <si>
    <t>Dveře 900:17</t>
  </si>
  <si>
    <t>55330306</t>
  </si>
  <si>
    <t>Zárubeň ocelová H 95   800x1970x95 P</t>
  </si>
  <si>
    <t>55330307</t>
  </si>
  <si>
    <t>Zárubeň ocelová H 95   900x1970x95 L</t>
  </si>
  <si>
    <t>9</t>
  </si>
  <si>
    <t>55330308</t>
  </si>
  <si>
    <t>Zárubeň ocelová H 95   900x1970x95 P</t>
  </si>
  <si>
    <t>8</t>
  </si>
  <si>
    <t>94</t>
  </si>
  <si>
    <t>Lešení a stavební výtahy</t>
  </si>
  <si>
    <t>941955001R00</t>
  </si>
  <si>
    <t xml:space="preserve">Lešení lehké pomocné, výška podlahy do 1,2 m </t>
  </si>
  <si>
    <t>3</t>
  </si>
  <si>
    <t>96</t>
  </si>
  <si>
    <t>Bourání konstrukcí</t>
  </si>
  <si>
    <t>968061125R00</t>
  </si>
  <si>
    <t xml:space="preserve">Vyvěšení a zavěšení dřevěných dveřních křídel </t>
  </si>
  <si>
    <t>18</t>
  </si>
  <si>
    <t>968072455R00</t>
  </si>
  <si>
    <t xml:space="preserve">Vybourání kovových dveřních zárubní pl. do 2 m2 </t>
  </si>
  <si>
    <t>2*18</t>
  </si>
  <si>
    <t>978013191R00</t>
  </si>
  <si>
    <t xml:space="preserve">Otlučení omítek vnitřních stěn v rozsahu do 100 % </t>
  </si>
  <si>
    <t>998011002R00</t>
  </si>
  <si>
    <t xml:space="preserve">Přesun hmot pro budovy zděné výšky do 12 m </t>
  </si>
  <si>
    <t>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</si>
  <si>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</si>
  <si>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</si>
  <si>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</si>
  <si>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</si>
  <si>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</t>
  </si>
  <si>
    <t>Prorážení otvorů</t>
  </si>
  <si>
    <t>974042544R00</t>
  </si>
  <si>
    <t xml:space="preserve">Vysekání rýh betonová, monolitická dlažba 7x15 cm </t>
  </si>
  <si>
    <t>zárubně:17+0,9</t>
  </si>
  <si>
    <t>974040001pc</t>
  </si>
  <si>
    <t xml:space="preserve">Vysekání bet.potěru v rozích </t>
  </si>
  <si>
    <t>3,6</t>
  </si>
  <si>
    <t>766</t>
  </si>
  <si>
    <t>Konstrukce truhlářské</t>
  </si>
  <si>
    <t>611-6001</t>
  </si>
  <si>
    <t>Dveřní samozavírač s horní montáží- klasický pro dveře levé</t>
  </si>
  <si>
    <t>pro požární dveře</t>
  </si>
  <si>
    <t>dodávka a montáž</t>
  </si>
  <si>
    <t>611-6002</t>
  </si>
  <si>
    <t>Dveřní samozavírač s horní montáží- klasický pro dveře pravé</t>
  </si>
  <si>
    <t>2</t>
  </si>
  <si>
    <t>611-6003</t>
  </si>
  <si>
    <t>Dveřní zavírač s vačkovou technologií pro požárně odolné dveře - stříbrné, dveře pravé</t>
  </si>
  <si>
    <t>dodávka pro požární dveřní konzoly</t>
  </si>
  <si>
    <t>pol. č. 611-0004</t>
  </si>
  <si>
    <t>plynule nastavitelná rychlost a síla zavírání</t>
  </si>
  <si>
    <t>7</t>
  </si>
  <si>
    <t>611-6004</t>
  </si>
  <si>
    <t>Požární konzole pro požární jednokřídlové dveře s elektromagnetem - stříbrné, pro dveře pravé</t>
  </si>
  <si>
    <t>dveře jsou v klidovém stavu elektronicky blokovány v otevřeném stavu</t>
  </si>
  <si>
    <t>pro signálu z EPS se po odjištění elektromagnetu dveře automaticky uzavřou</t>
  </si>
  <si>
    <t>60mA/24 V DC</t>
  </si>
  <si>
    <t>pro pol. č. 611-0003</t>
  </si>
  <si>
    <t>611-6005</t>
  </si>
  <si>
    <t>Dveřní zavírač s vačkovou technologií pro požárně odolné dveře - stříbrné, dveře levé</t>
  </si>
  <si>
    <t>pol. č. 611-0006</t>
  </si>
  <si>
    <t>6</t>
  </si>
  <si>
    <t>611-6006</t>
  </si>
  <si>
    <t>Požární konzole pro požární jednokřídlové dveře s elektromagnetem - stříbrné, pro dveře levé</t>
  </si>
  <si>
    <t>pro pol. č. 611-0005</t>
  </si>
  <si>
    <t>766661413R00</t>
  </si>
  <si>
    <t xml:space="preserve">Montáž dveří protipožár.1kř.do 80 cm, bez kukátka </t>
  </si>
  <si>
    <t>766661422R00</t>
  </si>
  <si>
    <t xml:space="preserve">Montáž dveří protipožárních 1kříd. nad 80 cm </t>
  </si>
  <si>
    <t>17</t>
  </si>
  <si>
    <t>61168501.A1</t>
  </si>
  <si>
    <t>prosklené v pásu,</t>
  </si>
  <si>
    <t>včetně vložky, klika broušený hliník</t>
  </si>
  <si>
    <t>61168502.A</t>
  </si>
  <si>
    <t>61168502.A1</t>
  </si>
  <si>
    <t>998766102R00</t>
  </si>
  <si>
    <t xml:space="preserve">Přesun hmot pro truhlářské konstr., výšky do 12 m </t>
  </si>
  <si>
    <t>776</t>
  </si>
  <si>
    <t>Podlahy povlakové</t>
  </si>
  <si>
    <t>776511810RT3</t>
  </si>
  <si>
    <t>Odstranění PVC a koberců lepených bez podložky z ploch do 10 m2</t>
  </si>
  <si>
    <t>3*18</t>
  </si>
  <si>
    <t>776521100RT1</t>
  </si>
  <si>
    <t>Lepení povlak.podlah z pásů PVC pouze položení - PVC ve specifikaci</t>
  </si>
  <si>
    <t>28410163</t>
  </si>
  <si>
    <t>Linoleum pro podlahy</t>
  </si>
  <si>
    <t>998776102R00</t>
  </si>
  <si>
    <t xml:space="preserve">Přesun hmot pro podlahy povlakové, výšky do 12 m 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</si>
  <si>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</si>
  <si>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</si>
  <si>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</si>
  <si>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</si>
  <si>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783</t>
  </si>
  <si>
    <t>Nátěry</t>
  </si>
  <si>
    <t>783 12-0001</t>
  </si>
  <si>
    <t>Nátěry zárubní dveří - zákl+2xvrchní (RAL 1015) včetně obroušení</t>
  </si>
  <si>
    <t>Zárubně 800mm:(0,2*(2+2+0,8))*1</t>
  </si>
  <si>
    <t>Zárubně 900mm:(0,2*(2+2+0,9))*17</t>
  </si>
  <si>
    <t>784</t>
  </si>
  <si>
    <t>Malby</t>
  </si>
  <si>
    <t>784191101R00</t>
  </si>
  <si>
    <t xml:space="preserve">Penetrace podkladu univerzální Primalex 1x </t>
  </si>
  <si>
    <t>784402801R00</t>
  </si>
  <si>
    <t xml:space="preserve">Odstranění malby oškrábáním v místnosti H do 3,8 m </t>
  </si>
  <si>
    <t>784453621U00</t>
  </si>
  <si>
    <t>D96</t>
  </si>
  <si>
    <t>Přesuny suti a vybouraných hmot</t>
  </si>
  <si>
    <t>199000000R00</t>
  </si>
  <si>
    <t xml:space="preserve">Poplatek za skladku suti </t>
  </si>
  <si>
    <t>7,704*2+0,5594*2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</si>
  <si>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</si>
  <si>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</si>
  <si>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</si>
  <si>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</si>
  <si>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(7,704*2+0,5594*2)*2</t>
  </si>
  <si>
    <t>979093111R00</t>
  </si>
  <si>
    <t xml:space="preserve">Uložení suti na skládku bez zhutnění </t>
  </si>
  <si>
    <t>997211611U00</t>
  </si>
  <si>
    <t xml:space="preserve">Nakládání suti doprav prostř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</si>
  <si>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</si>
  <si>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</si>
  <si>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</si>
  <si>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</si>
  <si>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</si>
  <si>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</si>
  <si>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</si>
  <si>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Architektonické a stavebně technické řešení - ETAPA II</t>
  </si>
  <si>
    <t>Budova DPS č. p. 2292, Za Humny, Uherský Brod</t>
  </si>
  <si>
    <t>Výměna požárních dveří v budově DPS č. p. 2292, Za Humny v Uh. Brodě</t>
  </si>
  <si>
    <t>Ing. Vlastimil Karlík</t>
  </si>
  <si>
    <t>Město Uherský Brod, Masarykovo nám. 100, Uherský Brod, 688 01</t>
  </si>
  <si>
    <t>Ing. Karlík</t>
  </si>
  <si>
    <t>Architektonické a stavebně tech. řešení - ETAPA II</t>
  </si>
  <si>
    <t>po signálu z EPS se po odjištění elektromagnetu dveře automaticky uzavřou</t>
  </si>
  <si>
    <t>Povrch CPL 3D Borovice cream - ADOR</t>
  </si>
  <si>
    <t>Koordinační práce (slaboproud atd.)</t>
  </si>
  <si>
    <t>M02</t>
  </si>
  <si>
    <t>Elektronomtážní práce slaboproudu</t>
  </si>
  <si>
    <t>M200-10</t>
  </si>
  <si>
    <t>ks</t>
  </si>
  <si>
    <t>pro pol. č. 27, 29. Zapojení do systémového celku lokální EPS vč. odskoušení</t>
  </si>
  <si>
    <t>odkaz na pol. č. 45</t>
  </si>
  <si>
    <t xml:space="preserve">Malba 2x disp. m- do 3,8m </t>
  </si>
  <si>
    <t>(1.PP, 1.NP-4.NP)</t>
  </si>
  <si>
    <t xml:space="preserve">Zapojení dveřních konzolových ektromagnetů </t>
  </si>
  <si>
    <t>prosklené ve svislém pásu (04 S),</t>
  </si>
  <si>
    <t>Dveře dřevěné vnitřní hladké EI30  90/197 cm EI30DP3-C,  dveře levé, prosklené</t>
  </si>
  <si>
    <t>Dveře dřevěné vnitřní hladké EI30  90/197 cm EI30DP3-C, dveře pravé, prosklené</t>
  </si>
  <si>
    <t>Dveře dřevěné vnitřní hladké EI30  80/197 cm EI30DP3-C, dveře pravé, prosklené</t>
  </si>
  <si>
    <t>dodávka a montáž vč. vyrovnávací podkladní lišty pod omítku</t>
  </si>
  <si>
    <t>dodávka a montáž, vč. vyrovnávací podkladní lišty pod omítku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</si>
</sst>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9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sz val="8"/>
      <color indexed="17"/>
      <name val="Arial"/>
      <family val="2"/>
      <charset val="238"/>
    </font>
    <font>
      <b/>
      <sz val="10"/>
      <color indexed="17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79998168889431442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3" fillId="0" borderId="0" xfId="1" applyFont="1"/>
    <xf numFmtId="0" fontId="1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25" fillId="2" borderId="4" xfId="0" applyNumberFormat="1" applyFont="1" applyFill="1" applyBorder="1" applyAlignment="1">
      <alignment horizontal="left"/>
    </xf>
    <xf numFmtId="49" fontId="6" fillId="2" borderId="9" xfId="0" applyNumberFormat="1" applyFont="1" applyFill="1" applyBorder="1"/>
    <xf numFmtId="49" fontId="6" fillId="2" borderId="12" xfId="0" applyNumberFormat="1" applyFont="1" applyFill="1" applyBorder="1"/>
    <xf numFmtId="0" fontId="16" fillId="0" borderId="56" xfId="1" applyFont="1" applyBorder="1" applyAlignment="1">
      <alignment horizontal="center" vertical="top"/>
    </xf>
    <xf numFmtId="49" fontId="16" fillId="0" borderId="56" xfId="1" applyNumberFormat="1" applyFont="1" applyBorder="1" applyAlignment="1">
      <alignment horizontal="left" vertical="top"/>
    </xf>
    <xf numFmtId="3" fontId="3" fillId="4" borderId="26" xfId="0" applyNumberFormat="1" applyFont="1" applyFill="1" applyBorder="1" applyAlignment="1" applyProtection="1">
      <alignment horizontal="right"/>
      <protection locked="0"/>
    </xf>
    <xf numFmtId="165" fontId="3" fillId="4" borderId="10" xfId="0" applyNumberFormat="1" applyFont="1" applyFill="1" applyBorder="1" applyAlignment="1" applyProtection="1">
      <alignment horizontal="right"/>
      <protection locked="0"/>
    </xf>
    <xf numFmtId="4" fontId="16" fillId="4" borderId="59" xfId="1" applyNumberFormat="1" applyFont="1" applyFill="1" applyBorder="1" applyAlignment="1" applyProtection="1">
      <alignment horizontal="right"/>
      <protection locked="0"/>
    </xf>
    <xf numFmtId="49" fontId="20" fillId="3" borderId="34" xfId="1" applyNumberFormat="1" applyFont="1" applyFill="1" applyBorder="1" applyAlignment="1">
      <alignment horizontal="left" wrapText="1"/>
    </xf>
    <xf numFmtId="49" fontId="21" fillId="0" borderId="0" xfId="0" applyNumberFormat="1" applyFont="1" applyBorder="1" applyAlignment="1">
      <alignment horizontal="left" wrapText="1"/>
    </xf>
    <xf numFmtId="0" fontId="20" fillId="3" borderId="0" xfId="1" applyFont="1" applyFill="1" applyBorder="1" applyAlignment="1">
      <alignment horizontal="left" wrapText="1"/>
    </xf>
    <xf numFmtId="4" fontId="20" fillId="3" borderId="63" xfId="1" applyNumberFormat="1" applyFont="1" applyFill="1" applyBorder="1" applyAlignment="1">
      <alignment horizontal="right" wrapText="1"/>
    </xf>
    <xf numFmtId="4" fontId="20" fillId="3" borderId="66" xfId="1" applyNumberFormat="1" applyFont="1" applyFill="1" applyBorder="1" applyAlignment="1">
      <alignment horizontal="right" wrapText="1"/>
    </xf>
    <xf numFmtId="49" fontId="6" fillId="0" borderId="45" xfId="1" applyNumberFormat="1" applyFont="1" applyBorder="1"/>
    <xf numFmtId="49" fontId="6" fillId="0" borderId="50" xfId="1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26" fillId="0" borderId="10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26" fillId="0" borderId="51" xfId="1" applyFont="1" applyBorder="1" applyAlignment="1">
      <alignment horizontal="left"/>
    </xf>
    <xf numFmtId="0" fontId="26" fillId="0" borderId="50" xfId="1" applyFont="1" applyBorder="1" applyAlignment="1">
      <alignment horizontal="left"/>
    </xf>
    <xf numFmtId="0" fontId="26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7" fillId="3" borderId="34" xfId="1" applyFont="1" applyFill="1" applyBorder="1" applyAlignment="1">
      <alignment horizontal="left" wrapText="1" indent="1"/>
    </xf>
    <xf numFmtId="0" fontId="18" fillId="0" borderId="0" xfId="0" applyFont="1"/>
    <xf numFmtId="0" fontId="18" fillId="0" borderId="13" xfId="0" applyFont="1" applyBorder="1"/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27" fillId="3" borderId="34" xfId="1" applyFont="1" applyFill="1" applyBorder="1" applyAlignment="1">
      <alignment horizontal="left" wrapText="1" indent="1"/>
    </xf>
    <xf numFmtId="0" fontId="28" fillId="0" borderId="0" xfId="0" applyFont="1"/>
    <xf numFmtId="0" fontId="28" fillId="0" borderId="13" xfId="0" applyFont="1" applyBorder="1"/>
    <xf numFmtId="49" fontId="20" fillId="3" borderId="64" xfId="1" applyNumberFormat="1" applyFont="1" applyFill="1" applyBorder="1" applyAlignment="1">
      <alignment horizontal="left" wrapText="1"/>
    </xf>
    <xf numFmtId="49" fontId="21" fillId="0" borderId="65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4" borderId="10" xfId="0" applyFont="1" applyFill="1" applyBorder="1" applyAlignment="1" applyProtection="1">
      <alignment horizontal="left"/>
      <protection locked="0"/>
    </xf>
    <xf numFmtId="0" fontId="5" fillId="4" borderId="10" xfId="0" applyFont="1" applyFill="1" applyBorder="1" applyAlignment="1" applyProtection="1">
      <alignment horizontal="center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zoomScale="115" zoomScaleNormal="115" workbookViewId="0">
      <selection activeCell="C13" sqref="C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179" t="s">
        <v>247</v>
      </c>
      <c r="D2" s="5"/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/>
      <c r="B5" s="18"/>
      <c r="C5" s="180" t="s">
        <v>248</v>
      </c>
      <c r="D5" s="19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13" t="s">
        <v>10</v>
      </c>
      <c r="G6" s="20"/>
    </row>
    <row r="7" spans="1:57" ht="12.95" customHeight="1" x14ac:dyDescent="0.2">
      <c r="A7" s="181" t="s">
        <v>249</v>
      </c>
      <c r="B7" s="21"/>
      <c r="C7" s="22"/>
      <c r="D7" s="23"/>
      <c r="E7" s="23"/>
      <c r="F7" s="24" t="s">
        <v>11</v>
      </c>
      <c r="G7" s="20"/>
    </row>
    <row r="8" spans="1:57" x14ac:dyDescent="0.2">
      <c r="A8" s="25" t="s">
        <v>12</v>
      </c>
      <c r="B8" s="13"/>
      <c r="C8" s="196" t="s">
        <v>250</v>
      </c>
      <c r="D8" s="196"/>
      <c r="E8" s="197"/>
      <c r="F8" s="13" t="s">
        <v>13</v>
      </c>
      <c r="G8" s="26"/>
    </row>
    <row r="9" spans="1:57" x14ac:dyDescent="0.2">
      <c r="A9" s="25" t="s">
        <v>14</v>
      </c>
      <c r="B9" s="13"/>
      <c r="C9" s="196"/>
      <c r="D9" s="196"/>
      <c r="E9" s="197"/>
      <c r="F9" s="13"/>
      <c r="G9" s="26"/>
    </row>
    <row r="10" spans="1:57" x14ac:dyDescent="0.2">
      <c r="A10" s="25" t="s">
        <v>15</v>
      </c>
      <c r="B10" s="13"/>
      <c r="C10" s="198" t="s">
        <v>251</v>
      </c>
      <c r="D10" s="198"/>
      <c r="E10" s="198"/>
      <c r="F10" s="13"/>
      <c r="G10" s="27"/>
      <c r="H10" s="28"/>
    </row>
    <row r="11" spans="1:57" ht="13.5" customHeight="1" x14ac:dyDescent="0.2">
      <c r="A11" s="25" t="s">
        <v>16</v>
      </c>
      <c r="B11" s="13"/>
      <c r="C11" s="229"/>
      <c r="D11" s="229"/>
      <c r="E11" s="229"/>
      <c r="F11" s="13" t="s">
        <v>17</v>
      </c>
      <c r="G11" s="27"/>
      <c r="BA11" s="29"/>
      <c r="BB11" s="29"/>
      <c r="BC11" s="29"/>
      <c r="BD11" s="29"/>
      <c r="BE11" s="29"/>
    </row>
    <row r="12" spans="1:57" ht="12.75" customHeight="1" x14ac:dyDescent="0.2">
      <c r="A12" s="30" t="s">
        <v>18</v>
      </c>
      <c r="B12" s="10"/>
      <c r="C12" s="230"/>
      <c r="D12" s="230"/>
      <c r="E12" s="230"/>
      <c r="F12" s="31" t="s">
        <v>19</v>
      </c>
      <c r="G12" s="32"/>
    </row>
    <row r="13" spans="1:57" ht="28.5" customHeight="1" thickBot="1" x14ac:dyDescent="0.25">
      <c r="A13" s="33" t="s">
        <v>20</v>
      </c>
      <c r="B13" s="34"/>
      <c r="C13" s="34"/>
      <c r="D13" s="34"/>
      <c r="E13" s="35"/>
      <c r="F13" s="35"/>
      <c r="G13" s="36"/>
    </row>
    <row r="14" spans="1:57" ht="17.25" customHeight="1" thickBot="1" x14ac:dyDescent="0.25">
      <c r="A14" s="37" t="s">
        <v>21</v>
      </c>
      <c r="B14" s="38"/>
      <c r="C14" s="39"/>
      <c r="D14" s="40" t="s">
        <v>22</v>
      </c>
      <c r="E14" s="41"/>
      <c r="F14" s="41"/>
      <c r="G14" s="39"/>
    </row>
    <row r="15" spans="1:57" ht="15.95" customHeight="1" x14ac:dyDescent="0.2">
      <c r="A15" s="42"/>
      <c r="B15" s="43" t="s">
        <v>23</v>
      </c>
      <c r="C15" s="44">
        <f>HSV</f>
        <v>0</v>
      </c>
      <c r="D15" s="45" t="str">
        <f>Rekapitulace!A24</f>
        <v>Ztížené výrobní podmínky</v>
      </c>
      <c r="E15" s="46"/>
      <c r="F15" s="47"/>
      <c r="G15" s="44">
        <f>Rekapitulace!I24</f>
        <v>0</v>
      </c>
    </row>
    <row r="16" spans="1:57" ht="15.95" customHeight="1" x14ac:dyDescent="0.2">
      <c r="A16" s="42" t="s">
        <v>24</v>
      </c>
      <c r="B16" s="43" t="s">
        <v>25</v>
      </c>
      <c r="C16" s="44">
        <f>PSV</f>
        <v>0</v>
      </c>
      <c r="D16" s="9" t="str">
        <f>Rekapitulace!A25</f>
        <v>Oborová přirážka</v>
      </c>
      <c r="E16" s="48"/>
      <c r="F16" s="49"/>
      <c r="G16" s="44">
        <f>Rekapitulace!I25</f>
        <v>0</v>
      </c>
    </row>
    <row r="17" spans="1:7" ht="15.95" customHeight="1" x14ac:dyDescent="0.2">
      <c r="A17" s="42" t="s">
        <v>26</v>
      </c>
      <c r="B17" s="43" t="s">
        <v>27</v>
      </c>
      <c r="C17" s="44">
        <f>Mont</f>
        <v>0</v>
      </c>
      <c r="D17" s="9" t="str">
        <f>Rekapitulace!A26</f>
        <v>Přesun stavebních kapacit</v>
      </c>
      <c r="E17" s="48"/>
      <c r="F17" s="49"/>
      <c r="G17" s="44">
        <f>Rekapitulace!I26</f>
        <v>0</v>
      </c>
    </row>
    <row r="18" spans="1:7" ht="15.95" customHeight="1" x14ac:dyDescent="0.2">
      <c r="A18" s="50" t="s">
        <v>28</v>
      </c>
      <c r="B18" s="51" t="s">
        <v>29</v>
      </c>
      <c r="C18" s="44">
        <f>Dodavka</f>
        <v>0</v>
      </c>
      <c r="D18" s="9" t="str">
        <f>Rekapitulace!A27</f>
        <v>Mimostaveništní doprava</v>
      </c>
      <c r="E18" s="48"/>
      <c r="F18" s="49"/>
      <c r="G18" s="44">
        <f>Rekapitulace!I27</f>
        <v>0</v>
      </c>
    </row>
    <row r="19" spans="1:7" ht="15.95" customHeight="1" x14ac:dyDescent="0.2">
      <c r="A19" s="52" t="s">
        <v>30</v>
      </c>
      <c r="B19" s="43"/>
      <c r="C19" s="44">
        <f>SUM(C15:C18)</f>
        <v>0</v>
      </c>
      <c r="D19" s="9" t="str">
        <f>Rekapitulace!A28</f>
        <v>Zařízení staveniště</v>
      </c>
      <c r="E19" s="48"/>
      <c r="F19" s="49"/>
      <c r="G19" s="44">
        <f>Rekapitulace!I28</f>
        <v>0</v>
      </c>
    </row>
    <row r="20" spans="1:7" ht="15.95" customHeight="1" x14ac:dyDescent="0.2">
      <c r="A20" s="52"/>
      <c r="B20" s="43"/>
      <c r="C20" s="44"/>
      <c r="D20" s="9" t="str">
        <f>Rekapitulace!A29</f>
        <v>Provoz investora</v>
      </c>
      <c r="E20" s="48"/>
      <c r="F20" s="49"/>
      <c r="G20" s="44">
        <f>Rekapitulace!I29</f>
        <v>0</v>
      </c>
    </row>
    <row r="21" spans="1:7" ht="15.95" customHeight="1" x14ac:dyDescent="0.2">
      <c r="A21" s="52" t="s">
        <v>31</v>
      </c>
      <c r="B21" s="43"/>
      <c r="C21" s="44">
        <f>HZS</f>
        <v>0</v>
      </c>
      <c r="D21" s="9" t="str">
        <f>Rekapitulace!A30</f>
        <v>Kompletační činnost (IČD)</v>
      </c>
      <c r="E21" s="48"/>
      <c r="F21" s="49"/>
      <c r="G21" s="44">
        <f>Rekapitulace!I30</f>
        <v>0</v>
      </c>
    </row>
    <row r="22" spans="1:7" ht="15.95" customHeight="1" x14ac:dyDescent="0.2">
      <c r="A22" s="53" t="s">
        <v>32</v>
      </c>
      <c r="B22" s="54"/>
      <c r="C22" s="44">
        <f>C19+C21</f>
        <v>0</v>
      </c>
      <c r="D22" s="9" t="s">
        <v>33</v>
      </c>
      <c r="E22" s="48"/>
      <c r="F22" s="49"/>
      <c r="G22" s="44">
        <f>G23-SUM(G15:G21)</f>
        <v>0</v>
      </c>
    </row>
    <row r="23" spans="1:7" ht="15.95" customHeight="1" thickBot="1" x14ac:dyDescent="0.25">
      <c r="A23" s="199" t="s">
        <v>34</v>
      </c>
      <c r="B23" s="200"/>
      <c r="C23" s="55">
        <f>C22+G23</f>
        <v>0</v>
      </c>
      <c r="D23" s="56" t="s">
        <v>35</v>
      </c>
      <c r="E23" s="57"/>
      <c r="F23" s="58"/>
      <c r="G23" s="44">
        <f>VRN</f>
        <v>0</v>
      </c>
    </row>
    <row r="24" spans="1:7" x14ac:dyDescent="0.2">
      <c r="A24" s="59" t="s">
        <v>36</v>
      </c>
      <c r="B24" s="60"/>
      <c r="C24" s="61"/>
      <c r="D24" s="60" t="s">
        <v>37</v>
      </c>
      <c r="E24" s="60"/>
      <c r="F24" s="62" t="s">
        <v>38</v>
      </c>
      <c r="G24" s="63"/>
    </row>
    <row r="25" spans="1:7" x14ac:dyDescent="0.2">
      <c r="A25" s="53" t="s">
        <v>39</v>
      </c>
      <c r="B25" s="54"/>
      <c r="C25" s="64" t="s">
        <v>252</v>
      </c>
      <c r="D25" s="54" t="s">
        <v>39</v>
      </c>
      <c r="E25" s="54"/>
      <c r="F25" s="65" t="s">
        <v>39</v>
      </c>
      <c r="G25" s="66"/>
    </row>
    <row r="26" spans="1:7" ht="37.5" customHeight="1" x14ac:dyDescent="0.2">
      <c r="A26" s="53" t="s">
        <v>40</v>
      </c>
      <c r="B26" s="67"/>
      <c r="C26" s="64"/>
      <c r="D26" s="54" t="s">
        <v>40</v>
      </c>
      <c r="E26" s="54"/>
      <c r="F26" s="65" t="s">
        <v>40</v>
      </c>
      <c r="G26" s="66"/>
    </row>
    <row r="27" spans="1:7" x14ac:dyDescent="0.2">
      <c r="A27" s="53"/>
      <c r="B27" s="68"/>
      <c r="C27" s="64"/>
      <c r="D27" s="54"/>
      <c r="E27" s="54"/>
      <c r="F27" s="65"/>
      <c r="G27" s="66"/>
    </row>
    <row r="28" spans="1:7" x14ac:dyDescent="0.2">
      <c r="A28" s="53" t="s">
        <v>41</v>
      </c>
      <c r="B28" s="54"/>
      <c r="C28" s="64"/>
      <c r="D28" s="65" t="s">
        <v>42</v>
      </c>
      <c r="E28" s="64"/>
      <c r="F28" s="54" t="s">
        <v>42</v>
      </c>
      <c r="G28" s="66"/>
    </row>
    <row r="29" spans="1:7" ht="69" customHeight="1" x14ac:dyDescent="0.2">
      <c r="A29" s="53"/>
      <c r="B29" s="54"/>
      <c r="C29" s="69"/>
      <c r="D29" s="70"/>
      <c r="E29" s="69"/>
      <c r="F29" s="54"/>
      <c r="G29" s="66"/>
    </row>
    <row r="30" spans="1:7" x14ac:dyDescent="0.2">
      <c r="A30" s="71" t="s">
        <v>43</v>
      </c>
      <c r="B30" s="72"/>
      <c r="C30" s="73">
        <v>15</v>
      </c>
      <c r="D30" s="72" t="s">
        <v>44</v>
      </c>
      <c r="E30" s="74"/>
      <c r="F30" s="201">
        <f>C23-F32</f>
        <v>0</v>
      </c>
      <c r="G30" s="202"/>
    </row>
    <row r="31" spans="1:7" x14ac:dyDescent="0.2">
      <c r="A31" s="71" t="s">
        <v>45</v>
      </c>
      <c r="B31" s="72"/>
      <c r="C31" s="73">
        <f>SazbaDPH1</f>
        <v>15</v>
      </c>
      <c r="D31" s="72" t="s">
        <v>46</v>
      </c>
      <c r="E31" s="74"/>
      <c r="F31" s="201">
        <f>ROUND(PRODUCT(F30,C31/100),0)</f>
        <v>0</v>
      </c>
      <c r="G31" s="202"/>
    </row>
    <row r="32" spans="1:7" x14ac:dyDescent="0.2">
      <c r="A32" s="71" t="s">
        <v>43</v>
      </c>
      <c r="B32" s="72"/>
      <c r="C32" s="73">
        <v>0</v>
      </c>
      <c r="D32" s="72" t="s">
        <v>46</v>
      </c>
      <c r="E32" s="74"/>
      <c r="F32" s="201">
        <v>0</v>
      </c>
      <c r="G32" s="202"/>
    </row>
    <row r="33" spans="1:8" x14ac:dyDescent="0.2">
      <c r="A33" s="71" t="s">
        <v>45</v>
      </c>
      <c r="B33" s="75"/>
      <c r="C33" s="76">
        <f>SazbaDPH2</f>
        <v>0</v>
      </c>
      <c r="D33" s="72" t="s">
        <v>46</v>
      </c>
      <c r="E33" s="49"/>
      <c r="F33" s="201">
        <f>ROUND(PRODUCT(F32,C33/100),0)</f>
        <v>0</v>
      </c>
      <c r="G33" s="202"/>
    </row>
    <row r="34" spans="1:8" s="80" customFormat="1" ht="19.5" customHeight="1" thickBot="1" x14ac:dyDescent="0.3">
      <c r="A34" s="77" t="s">
        <v>47</v>
      </c>
      <c r="B34" s="78"/>
      <c r="C34" s="78"/>
      <c r="D34" s="78"/>
      <c r="E34" s="79"/>
      <c r="F34" s="203">
        <f>ROUND(SUM(F30:F33),0)</f>
        <v>0</v>
      </c>
      <c r="G34" s="204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95"/>
      <c r="C37" s="195"/>
      <c r="D37" s="195"/>
      <c r="E37" s="195"/>
      <c r="F37" s="195"/>
      <c r="G37" s="195"/>
      <c r="H37" t="s">
        <v>6</v>
      </c>
    </row>
    <row r="38" spans="1:8" ht="12.75" customHeight="1" x14ac:dyDescent="0.2">
      <c r="A38" s="81"/>
      <c r="B38" s="195"/>
      <c r="C38" s="195"/>
      <c r="D38" s="195"/>
      <c r="E38" s="195"/>
      <c r="F38" s="195"/>
      <c r="G38" s="195"/>
      <c r="H38" t="s">
        <v>6</v>
      </c>
    </row>
    <row r="39" spans="1:8" x14ac:dyDescent="0.2">
      <c r="A39" s="81"/>
      <c r="B39" s="195"/>
      <c r="C39" s="195"/>
      <c r="D39" s="195"/>
      <c r="E39" s="195"/>
      <c r="F39" s="195"/>
      <c r="G39" s="195"/>
      <c r="H39" t="s">
        <v>6</v>
      </c>
    </row>
    <row r="40" spans="1:8" x14ac:dyDescent="0.2">
      <c r="A40" s="81"/>
      <c r="B40" s="195"/>
      <c r="C40" s="195"/>
      <c r="D40" s="195"/>
      <c r="E40" s="195"/>
      <c r="F40" s="195"/>
      <c r="G40" s="195"/>
      <c r="H40" t="s">
        <v>6</v>
      </c>
    </row>
    <row r="41" spans="1:8" x14ac:dyDescent="0.2">
      <c r="A41" s="81"/>
      <c r="B41" s="195"/>
      <c r="C41" s="195"/>
      <c r="D41" s="195"/>
      <c r="E41" s="195"/>
      <c r="F41" s="195"/>
      <c r="G41" s="195"/>
      <c r="H41" t="s">
        <v>6</v>
      </c>
    </row>
    <row r="42" spans="1:8" x14ac:dyDescent="0.2">
      <c r="A42" s="81"/>
      <c r="B42" s="195"/>
      <c r="C42" s="195"/>
      <c r="D42" s="195"/>
      <c r="E42" s="195"/>
      <c r="F42" s="195"/>
      <c r="G42" s="195"/>
      <c r="H42" t="s">
        <v>6</v>
      </c>
    </row>
    <row r="43" spans="1:8" x14ac:dyDescent="0.2">
      <c r="A43" s="81"/>
      <c r="B43" s="195"/>
      <c r="C43" s="195"/>
      <c r="D43" s="195"/>
      <c r="E43" s="195"/>
      <c r="F43" s="195"/>
      <c r="G43" s="195"/>
      <c r="H43" t="s">
        <v>6</v>
      </c>
    </row>
    <row r="44" spans="1:8" x14ac:dyDescent="0.2">
      <c r="A44" s="81"/>
      <c r="B44" s="195"/>
      <c r="C44" s="195"/>
      <c r="D44" s="195"/>
      <c r="E44" s="195"/>
      <c r="F44" s="195"/>
      <c r="G44" s="195"/>
      <c r="H44" t="s">
        <v>6</v>
      </c>
    </row>
    <row r="45" spans="1:8" ht="0.75" customHeight="1" x14ac:dyDescent="0.2">
      <c r="A45" s="81"/>
      <c r="B45" s="195"/>
      <c r="C45" s="195"/>
      <c r="D45" s="195"/>
      <c r="E45" s="195"/>
      <c r="F45" s="195"/>
      <c r="G45" s="195"/>
      <c r="H45" t="s">
        <v>6</v>
      </c>
    </row>
    <row r="46" spans="1:8" x14ac:dyDescent="0.2">
      <c r="B46" s="194"/>
      <c r="C46" s="194"/>
      <c r="D46" s="194"/>
      <c r="E46" s="194"/>
      <c r="F46" s="194"/>
      <c r="G46" s="194"/>
    </row>
    <row r="47" spans="1:8" x14ac:dyDescent="0.2">
      <c r="B47" s="194"/>
      <c r="C47" s="194"/>
      <c r="D47" s="194"/>
      <c r="E47" s="194"/>
      <c r="F47" s="194"/>
      <c r="G47" s="194"/>
    </row>
    <row r="48" spans="1:8" x14ac:dyDescent="0.2">
      <c r="B48" s="194"/>
      <c r="C48" s="194"/>
      <c r="D48" s="194"/>
      <c r="E48" s="194"/>
      <c r="F48" s="194"/>
      <c r="G48" s="194"/>
    </row>
    <row r="49" spans="2:7" x14ac:dyDescent="0.2">
      <c r="B49" s="194"/>
      <c r="C49" s="194"/>
      <c r="D49" s="194"/>
      <c r="E49" s="194"/>
      <c r="F49" s="194"/>
      <c r="G49" s="194"/>
    </row>
    <row r="50" spans="2:7" x14ac:dyDescent="0.2">
      <c r="B50" s="194"/>
      <c r="C50" s="194"/>
      <c r="D50" s="194"/>
      <c r="E50" s="194"/>
      <c r="F50" s="194"/>
      <c r="G50" s="194"/>
    </row>
    <row r="51" spans="2:7" x14ac:dyDescent="0.2">
      <c r="B51" s="194"/>
      <c r="C51" s="194"/>
      <c r="D51" s="194"/>
      <c r="E51" s="194"/>
      <c r="F51" s="194"/>
      <c r="G51" s="194"/>
    </row>
    <row r="52" spans="2:7" x14ac:dyDescent="0.2">
      <c r="B52" s="194"/>
      <c r="C52" s="194"/>
      <c r="D52" s="194"/>
      <c r="E52" s="194"/>
      <c r="F52" s="194"/>
      <c r="G52" s="194"/>
    </row>
    <row r="53" spans="2:7" x14ac:dyDescent="0.2">
      <c r="B53" s="194"/>
      <c r="C53" s="194"/>
      <c r="D53" s="194"/>
      <c r="E53" s="194"/>
      <c r="F53" s="194"/>
      <c r="G53" s="194"/>
    </row>
    <row r="54" spans="2:7" x14ac:dyDescent="0.2">
      <c r="B54" s="194"/>
      <c r="C54" s="194"/>
      <c r="D54" s="194"/>
      <c r="E54" s="194"/>
      <c r="F54" s="194"/>
      <c r="G54" s="194"/>
    </row>
    <row r="55" spans="2:7" x14ac:dyDescent="0.2">
      <c r="B55" s="194"/>
      <c r="C55" s="194"/>
      <c r="D55" s="194"/>
      <c r="E55" s="194"/>
      <c r="F55" s="194"/>
      <c r="G55" s="194"/>
    </row>
  </sheetData>
  <sheetProtection algorithmName="SHA-512" hashValue="iZz9OR7N7QRaYS/ucDNhsOs28V9VbDfYk+t3xu+97tAijcNbobxZf1is8fxJb8m8m9JAP6ScRBoZHiGwRs8Aqg==" saltValue="3+Y8JcAyoD8hNjHLRdy7bw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83"/>
  <sheetViews>
    <sheetView zoomScale="160" zoomScaleNormal="160" workbookViewId="0">
      <selection activeCell="F11" sqref="F1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205" t="s">
        <v>49</v>
      </c>
      <c r="B1" s="206"/>
      <c r="C1" s="192" t="str">
        <f>CONCATENATE(cislostavby," ",nazevstavby)</f>
        <v xml:space="preserve">Výměna požárních dveří v budově DPS č. p. 2292, Za Humny v Uh. Brodě </v>
      </c>
      <c r="D1" s="82"/>
      <c r="E1" s="83"/>
      <c r="F1" s="82"/>
      <c r="G1" s="84" t="s">
        <v>50</v>
      </c>
      <c r="H1" s="85"/>
      <c r="I1" s="86"/>
    </row>
    <row r="2" spans="1:9" ht="13.5" thickBot="1" x14ac:dyDescent="0.25">
      <c r="A2" s="207" t="s">
        <v>51</v>
      </c>
      <c r="B2" s="208"/>
      <c r="C2" s="87" t="str">
        <f>CONCATENATE(cisloobjektu," ",nazevobjektu)</f>
        <v xml:space="preserve"> Budova DPS č. p. 2292, Za Humny, Uherský Brod</v>
      </c>
      <c r="D2" s="88"/>
      <c r="E2" s="89"/>
      <c r="F2" s="88"/>
      <c r="G2" s="209" t="s">
        <v>253</v>
      </c>
      <c r="H2" s="210"/>
      <c r="I2" s="211"/>
    </row>
    <row r="3" spans="1:9" ht="13.5" thickTop="1" x14ac:dyDescent="0.2">
      <c r="A3" s="54"/>
      <c r="B3" s="54"/>
      <c r="C3" s="54"/>
      <c r="D3" s="54"/>
      <c r="E3" s="54"/>
      <c r="F3" s="54"/>
      <c r="G3" s="54"/>
      <c r="H3" s="54"/>
      <c r="I3" s="54"/>
    </row>
    <row r="4" spans="1:9" ht="19.5" customHeight="1" x14ac:dyDescent="0.25">
      <c r="A4" s="90" t="s">
        <v>52</v>
      </c>
      <c r="B4" s="91"/>
      <c r="C4" s="91"/>
      <c r="D4" s="91"/>
      <c r="E4" s="91"/>
      <c r="F4" s="91"/>
      <c r="G4" s="91"/>
      <c r="H4" s="91"/>
      <c r="I4" s="91"/>
    </row>
    <row r="5" spans="1:9" ht="13.5" thickBot="1" x14ac:dyDescent="0.25">
      <c r="A5" s="54"/>
      <c r="B5" s="54"/>
      <c r="C5" s="54"/>
      <c r="D5" s="54"/>
      <c r="E5" s="54"/>
      <c r="F5" s="54"/>
      <c r="G5" s="54"/>
      <c r="H5" s="54"/>
      <c r="I5" s="54"/>
    </row>
    <row r="6" spans="1:9" ht="13.5" thickBot="1" x14ac:dyDescent="0.25">
      <c r="A6" s="92"/>
      <c r="B6" s="93" t="s">
        <v>53</v>
      </c>
      <c r="C6" s="93"/>
      <c r="D6" s="94"/>
      <c r="E6" s="95" t="s">
        <v>54</v>
      </c>
      <c r="F6" s="96" t="s">
        <v>55</v>
      </c>
      <c r="G6" s="96" t="s">
        <v>56</v>
      </c>
      <c r="H6" s="96" t="s">
        <v>57</v>
      </c>
      <c r="I6" s="97" t="s">
        <v>31</v>
      </c>
    </row>
    <row r="7" spans="1:9" x14ac:dyDescent="0.2">
      <c r="A7" s="175" t="str">
        <f>Položky!B7</f>
        <v>61</v>
      </c>
      <c r="B7" s="98" t="str">
        <f>Položky!C7</f>
        <v>Upravy povrchů vnitřní</v>
      </c>
      <c r="C7" s="54"/>
      <c r="D7" s="99"/>
      <c r="E7" s="176">
        <f>Položky!BA29</f>
        <v>0</v>
      </c>
      <c r="F7" s="177">
        <f>Položky!BB29</f>
        <v>0</v>
      </c>
      <c r="G7" s="177">
        <f>Položky!BC29</f>
        <v>0</v>
      </c>
      <c r="H7" s="177">
        <f>Položky!BD29</f>
        <v>0</v>
      </c>
      <c r="I7" s="178">
        <f>Položky!BE29</f>
        <v>0</v>
      </c>
    </row>
    <row r="8" spans="1:9" x14ac:dyDescent="0.2">
      <c r="A8" s="175" t="str">
        <f>Položky!B30</f>
        <v>63</v>
      </c>
      <c r="B8" s="98" t="str">
        <f>Položky!C30</f>
        <v>Podlahy a podlahové konstrukce</v>
      </c>
      <c r="C8" s="54"/>
      <c r="D8" s="99"/>
      <c r="E8" s="176">
        <f>Položky!BA35</f>
        <v>0</v>
      </c>
      <c r="F8" s="177">
        <f>Položky!BB35</f>
        <v>0</v>
      </c>
      <c r="G8" s="177">
        <f>Položky!BC35</f>
        <v>0</v>
      </c>
      <c r="H8" s="177">
        <f>Položky!BD35</f>
        <v>0</v>
      </c>
      <c r="I8" s="178">
        <f>Položky!BE35</f>
        <v>0</v>
      </c>
    </row>
    <row r="9" spans="1:9" x14ac:dyDescent="0.2">
      <c r="A9" s="175" t="str">
        <f>Položky!B36</f>
        <v>64</v>
      </c>
      <c r="B9" s="98" t="str">
        <f>Položky!C36</f>
        <v>Výplně otvorů</v>
      </c>
      <c r="C9" s="54"/>
      <c r="D9" s="99"/>
      <c r="E9" s="176">
        <f>Položky!BA46</f>
        <v>0</v>
      </c>
      <c r="F9" s="177">
        <f>Položky!BB46</f>
        <v>0</v>
      </c>
      <c r="G9" s="177">
        <f>Položky!BC46</f>
        <v>0</v>
      </c>
      <c r="H9" s="177">
        <f>Položky!BD46</f>
        <v>0</v>
      </c>
      <c r="I9" s="178">
        <f>Položky!BE46</f>
        <v>0</v>
      </c>
    </row>
    <row r="10" spans="1:9" x14ac:dyDescent="0.2">
      <c r="A10" s="175" t="str">
        <f>Položky!B47</f>
        <v>94</v>
      </c>
      <c r="B10" s="98" t="str">
        <f>Položky!C47</f>
        <v>Lešení a stavební výtahy</v>
      </c>
      <c r="C10" s="54"/>
      <c r="D10" s="99"/>
      <c r="E10" s="176">
        <f>Položky!BA50</f>
        <v>0</v>
      </c>
      <c r="F10" s="177">
        <f>Položky!BB50</f>
        <v>0</v>
      </c>
      <c r="G10" s="177">
        <f>Položky!BC50</f>
        <v>0</v>
      </c>
      <c r="H10" s="177">
        <f>Položky!BD50</f>
        <v>0</v>
      </c>
      <c r="I10" s="178">
        <f>Položky!BE50</f>
        <v>0</v>
      </c>
    </row>
    <row r="11" spans="1:9" x14ac:dyDescent="0.2">
      <c r="A11" s="175" t="str">
        <f>Položky!B51</f>
        <v>96</v>
      </c>
      <c r="B11" s="98" t="str">
        <f>Položky!C51</f>
        <v>Bourání konstrukcí</v>
      </c>
      <c r="C11" s="54"/>
      <c r="D11" s="99"/>
      <c r="E11" s="176">
        <f>Položky!BA62</f>
        <v>0</v>
      </c>
      <c r="F11" s="177">
        <f>Položky!BB62</f>
        <v>0</v>
      </c>
      <c r="G11" s="177">
        <f>Položky!BC62</f>
        <v>0</v>
      </c>
      <c r="H11" s="177">
        <f>Položky!BD62</f>
        <v>0</v>
      </c>
      <c r="I11" s="178">
        <f>Položky!BE62</f>
        <v>0</v>
      </c>
    </row>
    <row r="12" spans="1:9" x14ac:dyDescent="0.2">
      <c r="A12" s="175" t="str">
        <f>Položky!B63</f>
        <v>97</v>
      </c>
      <c r="B12" s="98" t="str">
        <f>Položky!C63</f>
        <v>Prorážení otvorů</v>
      </c>
      <c r="C12" s="54"/>
      <c r="D12" s="99"/>
      <c r="E12" s="176">
        <f>Položky!BA68</f>
        <v>0</v>
      </c>
      <c r="F12" s="177">
        <f>Položky!BB68</f>
        <v>0</v>
      </c>
      <c r="G12" s="177">
        <f>Položky!BC68</f>
        <v>0</v>
      </c>
      <c r="H12" s="177">
        <f>Položky!BD68</f>
        <v>0</v>
      </c>
      <c r="I12" s="178">
        <f>Položky!BE68</f>
        <v>0</v>
      </c>
    </row>
    <row r="13" spans="1:9" x14ac:dyDescent="0.2">
      <c r="A13" s="175" t="str">
        <f>Položky!B69</f>
        <v>766</v>
      </c>
      <c r="B13" s="98" t="str">
        <f>Položky!C69</f>
        <v>Konstrukce truhlářské</v>
      </c>
      <c r="C13" s="54"/>
      <c r="D13" s="99"/>
      <c r="E13" s="176">
        <f>Položky!BA124</f>
        <v>0</v>
      </c>
      <c r="F13" s="177">
        <f>Položky!BB124</f>
        <v>0</v>
      </c>
      <c r="G13" s="177">
        <f>Položky!BC124</f>
        <v>0</v>
      </c>
      <c r="H13" s="177">
        <f>Položky!BD124</f>
        <v>0</v>
      </c>
      <c r="I13" s="178">
        <f>Položky!BE124</f>
        <v>0</v>
      </c>
    </row>
    <row r="14" spans="1:9" x14ac:dyDescent="0.2">
      <c r="A14" s="175" t="str">
        <f>Položky!B125</f>
        <v>776</v>
      </c>
      <c r="B14" s="98" t="str">
        <f>Položky!C125</f>
        <v>Podlahy povlakové</v>
      </c>
      <c r="C14" s="54"/>
      <c r="D14" s="99"/>
      <c r="E14" s="176">
        <f>Položky!BA135</f>
        <v>0</v>
      </c>
      <c r="F14" s="177">
        <f>Položky!BB135</f>
        <v>0</v>
      </c>
      <c r="G14" s="177">
        <f>Položky!BC135</f>
        <v>0</v>
      </c>
      <c r="H14" s="177">
        <f>Položky!BD135</f>
        <v>0</v>
      </c>
      <c r="I14" s="178">
        <f>Položky!BE135</f>
        <v>0</v>
      </c>
    </row>
    <row r="15" spans="1:9" x14ac:dyDescent="0.2">
      <c r="A15" s="175" t="str">
        <f>Položky!B136</f>
        <v>783</v>
      </c>
      <c r="B15" s="98" t="str">
        <f>Položky!C136</f>
        <v>Nátěry</v>
      </c>
      <c r="C15" s="54"/>
      <c r="D15" s="99"/>
      <c r="E15" s="176">
        <f>Položky!BA140</f>
        <v>0</v>
      </c>
      <c r="F15" s="177">
        <f>Položky!BB140</f>
        <v>0</v>
      </c>
      <c r="G15" s="177">
        <f>Položky!BC140</f>
        <v>0</v>
      </c>
      <c r="H15" s="177">
        <f>Položky!BD140</f>
        <v>0</v>
      </c>
      <c r="I15" s="178">
        <f>Položky!BE140</f>
        <v>0</v>
      </c>
    </row>
    <row r="16" spans="1:9" x14ac:dyDescent="0.2">
      <c r="A16" s="175" t="str">
        <f>Položky!B141</f>
        <v>784</v>
      </c>
      <c r="B16" s="98" t="str">
        <f>Položky!C141</f>
        <v>Malby</v>
      </c>
      <c r="C16" s="54"/>
      <c r="D16" s="99"/>
      <c r="E16" s="176">
        <f>Položky!BA150</f>
        <v>0</v>
      </c>
      <c r="F16" s="177">
        <f>Položky!BB150</f>
        <v>0</v>
      </c>
      <c r="G16" s="177">
        <f>Položky!BC150</f>
        <v>0</v>
      </c>
      <c r="H16" s="177">
        <f>Položky!BD150</f>
        <v>0</v>
      </c>
      <c r="I16" s="178">
        <f>Položky!BE150</f>
        <v>0</v>
      </c>
    </row>
    <row r="17" spans="1:256" x14ac:dyDescent="0.2">
      <c r="A17" s="175" t="str">
        <f>Položky!B151</f>
        <v>D96</v>
      </c>
      <c r="B17" s="98" t="str">
        <f>Položky!C151</f>
        <v>Přesuny suti a vybouraných hmot</v>
      </c>
      <c r="C17" s="54"/>
      <c r="D17" s="99"/>
      <c r="E17" s="176">
        <f>Položky!BA162</f>
        <v>0</v>
      </c>
      <c r="F17" s="177">
        <f>Položky!BB162</f>
        <v>0</v>
      </c>
      <c r="G17" s="177">
        <f>Položky!BC162</f>
        <v>0</v>
      </c>
      <c r="H17" s="177">
        <f>Položky!BD162</f>
        <v>0</v>
      </c>
      <c r="I17" s="178">
        <f>Položky!BE162</f>
        <v>0</v>
      </c>
    </row>
    <row r="18" spans="1:256" ht="13.5" thickBot="1" x14ac:dyDescent="0.25">
      <c r="A18" s="175" t="s">
        <v>257</v>
      </c>
      <c r="B18" s="98" t="s">
        <v>258</v>
      </c>
      <c r="C18" s="54"/>
      <c r="D18" s="99"/>
      <c r="E18" s="176">
        <v>0</v>
      </c>
      <c r="F18" s="177">
        <f>Položky!G166</f>
        <v>0</v>
      </c>
      <c r="G18" s="177">
        <v>0</v>
      </c>
      <c r="H18" s="177">
        <v>0</v>
      </c>
      <c r="I18" s="178">
        <v>0</v>
      </c>
    </row>
    <row r="19" spans="1:256" ht="13.5" thickBot="1" x14ac:dyDescent="0.25">
      <c r="A19" s="100"/>
      <c r="B19" s="101" t="s">
        <v>58</v>
      </c>
      <c r="C19" s="101"/>
      <c r="D19" s="102"/>
      <c r="E19" s="103">
        <f>SUM(E7:E18)</f>
        <v>0</v>
      </c>
      <c r="F19" s="104">
        <f>SUM(F7:F18)</f>
        <v>0</v>
      </c>
      <c r="G19" s="104">
        <f>SUM(G7:G17)</f>
        <v>0</v>
      </c>
      <c r="H19" s="104">
        <f>SUM(H7:H17)</f>
        <v>0</v>
      </c>
      <c r="I19" s="105">
        <f>SUM(I7:I17)</f>
        <v>0</v>
      </c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  <c r="CU19" s="106"/>
      <c r="CV19" s="106"/>
      <c r="CW19" s="106"/>
      <c r="CX19" s="106"/>
      <c r="CY19" s="106"/>
      <c r="CZ19" s="106"/>
      <c r="DA19" s="106"/>
      <c r="DB19" s="106"/>
      <c r="DC19" s="106"/>
      <c r="DD19" s="106"/>
      <c r="DE19" s="106"/>
      <c r="DF19" s="106"/>
      <c r="DG19" s="106"/>
      <c r="DH19" s="106"/>
      <c r="DI19" s="106"/>
      <c r="DJ19" s="106"/>
      <c r="DK19" s="106"/>
      <c r="DL19" s="106"/>
      <c r="DM19" s="106"/>
      <c r="DN19" s="106"/>
      <c r="DO19" s="106"/>
      <c r="DP19" s="106"/>
      <c r="DQ19" s="106"/>
      <c r="DR19" s="106"/>
      <c r="DS19" s="106"/>
      <c r="DT19" s="106"/>
      <c r="DU19" s="106"/>
      <c r="DV19" s="106"/>
      <c r="DW19" s="106"/>
      <c r="DX19" s="106"/>
      <c r="DY19" s="106"/>
      <c r="DZ19" s="106"/>
      <c r="EA19" s="106"/>
      <c r="EB19" s="106"/>
      <c r="EC19" s="106"/>
      <c r="ED19" s="106"/>
      <c r="EE19" s="106"/>
      <c r="EF19" s="106"/>
      <c r="EG19" s="106"/>
      <c r="EH19" s="106"/>
      <c r="EI19" s="106"/>
      <c r="EJ19" s="106"/>
      <c r="EK19" s="106"/>
      <c r="EL19" s="106"/>
      <c r="EM19" s="106"/>
      <c r="EN19" s="106"/>
      <c r="EO19" s="106"/>
      <c r="EP19" s="106"/>
      <c r="EQ19" s="106"/>
      <c r="ER19" s="106"/>
      <c r="ES19" s="106"/>
      <c r="ET19" s="106"/>
      <c r="EU19" s="106"/>
      <c r="EV19" s="106"/>
      <c r="EW19" s="106"/>
      <c r="EX19" s="106"/>
      <c r="EY19" s="106"/>
      <c r="EZ19" s="106"/>
      <c r="FA19" s="106"/>
      <c r="FB19" s="106"/>
      <c r="FC19" s="106"/>
      <c r="FD19" s="106"/>
      <c r="FE19" s="106"/>
      <c r="FF19" s="106"/>
      <c r="FG19" s="106"/>
      <c r="FH19" s="106"/>
      <c r="FI19" s="106"/>
      <c r="FJ19" s="106"/>
      <c r="FK19" s="106"/>
      <c r="FL19" s="106"/>
      <c r="FM19" s="106"/>
      <c r="FN19" s="106"/>
      <c r="FO19" s="106"/>
      <c r="FP19" s="106"/>
      <c r="FQ19" s="106"/>
      <c r="FR19" s="106"/>
      <c r="FS19" s="106"/>
      <c r="FT19" s="106"/>
      <c r="FU19" s="106"/>
      <c r="FV19" s="106"/>
      <c r="FW19" s="106"/>
      <c r="FX19" s="106"/>
      <c r="FY19" s="106"/>
      <c r="FZ19" s="106"/>
      <c r="GA19" s="106"/>
      <c r="GB19" s="106"/>
      <c r="GC19" s="106"/>
      <c r="GD19" s="106"/>
      <c r="GE19" s="106"/>
      <c r="GF19" s="106"/>
      <c r="GG19" s="106"/>
      <c r="GH19" s="106"/>
      <c r="GI19" s="106"/>
      <c r="GJ19" s="106"/>
      <c r="GK19" s="106"/>
      <c r="GL19" s="106"/>
      <c r="GM19" s="106"/>
      <c r="GN19" s="106"/>
      <c r="GO19" s="106"/>
      <c r="GP19" s="106"/>
      <c r="GQ19" s="106"/>
      <c r="GR19" s="106"/>
      <c r="GS19" s="106"/>
      <c r="GT19" s="106"/>
      <c r="GU19" s="106"/>
      <c r="GV19" s="106"/>
      <c r="GW19" s="106"/>
      <c r="GX19" s="106"/>
      <c r="GY19" s="106"/>
      <c r="GZ19" s="106"/>
      <c r="HA19" s="106"/>
      <c r="HB19" s="106"/>
      <c r="HC19" s="106"/>
      <c r="HD19" s="106"/>
      <c r="HE19" s="106"/>
      <c r="HF19" s="106"/>
      <c r="HG19" s="106"/>
      <c r="HH19" s="106"/>
      <c r="HI19" s="106"/>
      <c r="HJ19" s="106"/>
      <c r="HK19" s="106"/>
      <c r="HL19" s="106"/>
      <c r="HM19" s="106"/>
      <c r="HN19" s="106"/>
      <c r="HO19" s="106"/>
      <c r="HP19" s="106"/>
      <c r="HQ19" s="106"/>
      <c r="HR19" s="106"/>
      <c r="HS19" s="106"/>
      <c r="HT19" s="106"/>
      <c r="HU19" s="106"/>
      <c r="HV19" s="106"/>
      <c r="HW19" s="106"/>
      <c r="HX19" s="106"/>
      <c r="HY19" s="106"/>
      <c r="HZ19" s="106"/>
      <c r="IA19" s="106"/>
      <c r="IB19" s="106"/>
      <c r="IC19" s="106"/>
      <c r="ID19" s="106"/>
      <c r="IE19" s="106"/>
      <c r="IF19" s="106"/>
      <c r="IG19" s="106"/>
      <c r="IH19" s="106"/>
      <c r="II19" s="106"/>
      <c r="IJ19" s="106"/>
      <c r="IK19" s="106"/>
      <c r="IL19" s="106"/>
      <c r="IM19" s="106"/>
      <c r="IN19" s="106"/>
      <c r="IO19" s="106"/>
      <c r="IP19" s="106"/>
      <c r="IQ19" s="106"/>
      <c r="IR19" s="106"/>
      <c r="IS19" s="106"/>
      <c r="IT19" s="106"/>
      <c r="IU19" s="106"/>
      <c r="IV19" s="106"/>
    </row>
    <row r="20" spans="1:256" x14ac:dyDescent="0.2">
      <c r="A20" s="54"/>
      <c r="B20" s="54"/>
      <c r="C20" s="54"/>
      <c r="D20" s="54"/>
      <c r="E20" s="54"/>
      <c r="F20" s="54"/>
      <c r="G20" s="54"/>
      <c r="H20" s="54"/>
      <c r="I20" s="54"/>
    </row>
    <row r="21" spans="1:256" ht="18" x14ac:dyDescent="0.25">
      <c r="A21" s="91" t="s">
        <v>59</v>
      </c>
      <c r="B21" s="91"/>
      <c r="C21" s="91"/>
      <c r="D21" s="91"/>
      <c r="E21" s="91"/>
      <c r="F21" s="91"/>
      <c r="G21" s="107"/>
      <c r="H21" s="91"/>
      <c r="I21" s="91"/>
      <c r="BA21" s="29"/>
      <c r="BB21" s="29"/>
      <c r="BC21" s="29"/>
      <c r="BD21" s="29"/>
      <c r="BE21" s="29"/>
    </row>
    <row r="22" spans="1:256" ht="13.5" thickBot="1" x14ac:dyDescent="0.25">
      <c r="A22" s="54"/>
      <c r="B22" s="54"/>
      <c r="C22" s="54"/>
      <c r="D22" s="54"/>
      <c r="E22" s="54"/>
      <c r="F22" s="54"/>
      <c r="G22" s="54"/>
      <c r="H22" s="54"/>
      <c r="I22" s="54"/>
    </row>
    <row r="23" spans="1:256" x14ac:dyDescent="0.2">
      <c r="A23" s="59" t="s">
        <v>60</v>
      </c>
      <c r="B23" s="60"/>
      <c r="C23" s="60"/>
      <c r="D23" s="108"/>
      <c r="E23" s="109" t="s">
        <v>61</v>
      </c>
      <c r="F23" s="110" t="s">
        <v>62</v>
      </c>
      <c r="G23" s="111" t="s">
        <v>63</v>
      </c>
      <c r="H23" s="112"/>
      <c r="I23" s="113" t="s">
        <v>61</v>
      </c>
    </row>
    <row r="24" spans="1:256" x14ac:dyDescent="0.2">
      <c r="A24" s="52" t="s">
        <v>240</v>
      </c>
      <c r="B24" s="43"/>
      <c r="C24" s="43"/>
      <c r="D24" s="114"/>
      <c r="E24" s="184">
        <v>0</v>
      </c>
      <c r="F24" s="185">
        <v>0</v>
      </c>
      <c r="G24" s="115">
        <f t="shared" ref="G24:G31" si="0">CHOOSE(BA24+1,HSV+PSV,HSV+PSV+Mont,HSV+PSV+Dodavka+Mont,HSV,PSV,Mont,Dodavka,Mont+Dodavka,0)</f>
        <v>0</v>
      </c>
      <c r="H24" s="116"/>
      <c r="I24" s="117">
        <f t="shared" ref="I24:I31" si="1">E24+F24*G24/100</f>
        <v>0</v>
      </c>
      <c r="BA24">
        <v>0</v>
      </c>
    </row>
    <row r="25" spans="1:256" x14ac:dyDescent="0.2">
      <c r="A25" s="52" t="s">
        <v>241</v>
      </c>
      <c r="B25" s="43"/>
      <c r="C25" s="43"/>
      <c r="D25" s="114"/>
      <c r="E25" s="184">
        <v>0</v>
      </c>
      <c r="F25" s="185">
        <v>0</v>
      </c>
      <c r="G25" s="115">
        <f t="shared" si="0"/>
        <v>0</v>
      </c>
      <c r="H25" s="116"/>
      <c r="I25" s="117">
        <f t="shared" si="1"/>
        <v>0</v>
      </c>
      <c r="BA25">
        <v>0</v>
      </c>
    </row>
    <row r="26" spans="1:256" x14ac:dyDescent="0.2">
      <c r="A26" s="52" t="s">
        <v>242</v>
      </c>
      <c r="B26" s="43"/>
      <c r="C26" s="43"/>
      <c r="D26" s="114"/>
      <c r="E26" s="184">
        <v>0</v>
      </c>
      <c r="F26" s="185">
        <v>0</v>
      </c>
      <c r="G26" s="115">
        <f t="shared" si="0"/>
        <v>0</v>
      </c>
      <c r="H26" s="116"/>
      <c r="I26" s="117">
        <f t="shared" si="1"/>
        <v>0</v>
      </c>
      <c r="BA26">
        <v>0</v>
      </c>
    </row>
    <row r="27" spans="1:256" x14ac:dyDescent="0.2">
      <c r="A27" s="52" t="s">
        <v>243</v>
      </c>
      <c r="B27" s="43"/>
      <c r="C27" s="43"/>
      <c r="D27" s="114"/>
      <c r="E27" s="184">
        <v>0</v>
      </c>
      <c r="F27" s="185">
        <v>0</v>
      </c>
      <c r="G27" s="115">
        <f t="shared" si="0"/>
        <v>0</v>
      </c>
      <c r="H27" s="116"/>
      <c r="I27" s="117">
        <f t="shared" si="1"/>
        <v>0</v>
      </c>
      <c r="BA27">
        <v>0</v>
      </c>
    </row>
    <row r="28" spans="1:256" x14ac:dyDescent="0.2">
      <c r="A28" s="52" t="s">
        <v>244</v>
      </c>
      <c r="B28" s="43"/>
      <c r="C28" s="43"/>
      <c r="D28" s="114"/>
      <c r="E28" s="184">
        <v>0</v>
      </c>
      <c r="F28" s="185">
        <v>0</v>
      </c>
      <c r="G28" s="115">
        <f t="shared" si="0"/>
        <v>0</v>
      </c>
      <c r="H28" s="116"/>
      <c r="I28" s="117">
        <f t="shared" si="1"/>
        <v>0</v>
      </c>
      <c r="BA28">
        <v>1</v>
      </c>
    </row>
    <row r="29" spans="1:256" x14ac:dyDescent="0.2">
      <c r="A29" s="52" t="s">
        <v>245</v>
      </c>
      <c r="B29" s="43"/>
      <c r="C29" s="43"/>
      <c r="D29" s="114"/>
      <c r="E29" s="184">
        <v>0</v>
      </c>
      <c r="F29" s="185">
        <v>0</v>
      </c>
      <c r="G29" s="115">
        <f t="shared" si="0"/>
        <v>0</v>
      </c>
      <c r="H29" s="116"/>
      <c r="I29" s="117">
        <f t="shared" si="1"/>
        <v>0</v>
      </c>
      <c r="BA29">
        <v>1</v>
      </c>
    </row>
    <row r="30" spans="1:256" x14ac:dyDescent="0.2">
      <c r="A30" s="52" t="s">
        <v>246</v>
      </c>
      <c r="B30" s="43"/>
      <c r="C30" s="43"/>
      <c r="D30" s="114"/>
      <c r="E30" s="184">
        <v>0</v>
      </c>
      <c r="F30" s="185">
        <v>0</v>
      </c>
      <c r="G30" s="115">
        <f t="shared" si="0"/>
        <v>0</v>
      </c>
      <c r="H30" s="116"/>
      <c r="I30" s="117">
        <f t="shared" si="1"/>
        <v>0</v>
      </c>
      <c r="BA30">
        <v>2</v>
      </c>
    </row>
    <row r="31" spans="1:256" x14ac:dyDescent="0.2">
      <c r="A31" s="52" t="s">
        <v>256</v>
      </c>
      <c r="B31" s="43"/>
      <c r="C31" s="43"/>
      <c r="D31" s="114"/>
      <c r="E31" s="184">
        <v>0</v>
      </c>
      <c r="F31" s="185">
        <v>0</v>
      </c>
      <c r="G31" s="115">
        <f t="shared" si="0"/>
        <v>0</v>
      </c>
      <c r="H31" s="116"/>
      <c r="I31" s="117">
        <f t="shared" si="1"/>
        <v>0</v>
      </c>
      <c r="BA31">
        <v>2</v>
      </c>
    </row>
    <row r="32" spans="1:256" ht="13.5" thickBot="1" x14ac:dyDescent="0.25">
      <c r="A32" s="118"/>
      <c r="B32" s="119" t="s">
        <v>64</v>
      </c>
      <c r="C32" s="120"/>
      <c r="D32" s="121"/>
      <c r="E32" s="122"/>
      <c r="F32" s="123"/>
      <c r="G32" s="123"/>
      <c r="H32" s="212">
        <f>SUM(I24:I31)</f>
        <v>0</v>
      </c>
      <c r="I32" s="213"/>
    </row>
    <row r="34" spans="2:9" x14ac:dyDescent="0.2">
      <c r="B34" s="106"/>
      <c r="F34" s="124"/>
      <c r="G34" s="125"/>
      <c r="H34" s="125"/>
      <c r="I34" s="126"/>
    </row>
    <row r="35" spans="2:9" x14ac:dyDescent="0.2">
      <c r="F35" s="124"/>
      <c r="G35" s="125"/>
      <c r="H35" s="125"/>
      <c r="I35" s="126"/>
    </row>
    <row r="36" spans="2:9" x14ac:dyDescent="0.2">
      <c r="F36" s="124"/>
      <c r="G36" s="125"/>
      <c r="H36" s="125"/>
      <c r="I36" s="126"/>
    </row>
    <row r="37" spans="2:9" x14ac:dyDescent="0.2">
      <c r="F37" s="124"/>
      <c r="G37" s="125"/>
      <c r="H37" s="125"/>
      <c r="I37" s="126"/>
    </row>
    <row r="38" spans="2:9" x14ac:dyDescent="0.2">
      <c r="F38" s="124"/>
      <c r="G38" s="125"/>
      <c r="H38" s="125"/>
      <c r="I38" s="126"/>
    </row>
    <row r="39" spans="2:9" x14ac:dyDescent="0.2">
      <c r="F39" s="124"/>
      <c r="G39" s="125"/>
      <c r="H39" s="125"/>
      <c r="I39" s="126"/>
    </row>
    <row r="40" spans="2:9" x14ac:dyDescent="0.2">
      <c r="F40" s="124"/>
      <c r="G40" s="125"/>
      <c r="H40" s="125"/>
      <c r="I40" s="126"/>
    </row>
    <row r="41" spans="2:9" x14ac:dyDescent="0.2">
      <c r="F41" s="124"/>
      <c r="G41" s="125"/>
      <c r="H41" s="125"/>
      <c r="I41" s="126"/>
    </row>
    <row r="42" spans="2:9" x14ac:dyDescent="0.2">
      <c r="F42" s="124"/>
      <c r="G42" s="125"/>
      <c r="H42" s="125"/>
      <c r="I42" s="126"/>
    </row>
    <row r="43" spans="2:9" x14ac:dyDescent="0.2">
      <c r="F43" s="124"/>
      <c r="G43" s="125"/>
      <c r="H43" s="125"/>
      <c r="I43" s="126"/>
    </row>
    <row r="44" spans="2:9" x14ac:dyDescent="0.2">
      <c r="F44" s="124"/>
      <c r="G44" s="125"/>
      <c r="H44" s="125"/>
      <c r="I44" s="126"/>
    </row>
    <row r="45" spans="2:9" x14ac:dyDescent="0.2">
      <c r="F45" s="124"/>
      <c r="G45" s="125"/>
      <c r="H45" s="125"/>
      <c r="I45" s="126"/>
    </row>
    <row r="46" spans="2:9" x14ac:dyDescent="0.2">
      <c r="F46" s="124"/>
      <c r="G46" s="125"/>
      <c r="H46" s="125"/>
      <c r="I46" s="126"/>
    </row>
    <row r="47" spans="2:9" x14ac:dyDescent="0.2">
      <c r="F47" s="124"/>
      <c r="G47" s="125"/>
      <c r="H47" s="125"/>
      <c r="I47" s="126"/>
    </row>
    <row r="48" spans="2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  <row r="69" spans="6:9" x14ac:dyDescent="0.2">
      <c r="F69" s="124"/>
      <c r="G69" s="125"/>
      <c r="H69" s="125"/>
      <c r="I69" s="126"/>
    </row>
    <row r="70" spans="6:9" x14ac:dyDescent="0.2">
      <c r="F70" s="124"/>
      <c r="G70" s="125"/>
      <c r="H70" s="125"/>
      <c r="I70" s="126"/>
    </row>
    <row r="71" spans="6:9" x14ac:dyDescent="0.2">
      <c r="F71" s="124"/>
      <c r="G71" s="125"/>
      <c r="H71" s="125"/>
      <c r="I71" s="126"/>
    </row>
    <row r="72" spans="6:9" x14ac:dyDescent="0.2">
      <c r="F72" s="124"/>
      <c r="G72" s="125"/>
      <c r="H72" s="125"/>
      <c r="I72" s="126"/>
    </row>
    <row r="73" spans="6:9" x14ac:dyDescent="0.2">
      <c r="F73" s="124"/>
      <c r="G73" s="125"/>
      <c r="H73" s="125"/>
      <c r="I73" s="126"/>
    </row>
    <row r="74" spans="6:9" x14ac:dyDescent="0.2">
      <c r="F74" s="124"/>
      <c r="G74" s="125"/>
      <c r="H74" s="125"/>
      <c r="I74" s="126"/>
    </row>
    <row r="75" spans="6:9" x14ac:dyDescent="0.2">
      <c r="F75" s="124"/>
      <c r="G75" s="125"/>
      <c r="H75" s="125"/>
      <c r="I75" s="126"/>
    </row>
    <row r="76" spans="6:9" x14ac:dyDescent="0.2">
      <c r="F76" s="124"/>
      <c r="G76" s="125"/>
      <c r="H76" s="125"/>
      <c r="I76" s="126"/>
    </row>
    <row r="77" spans="6:9" x14ac:dyDescent="0.2">
      <c r="F77" s="124"/>
      <c r="G77" s="125"/>
      <c r="H77" s="125"/>
      <c r="I77" s="126"/>
    </row>
    <row r="78" spans="6:9" x14ac:dyDescent="0.2">
      <c r="F78" s="124"/>
      <c r="G78" s="125"/>
      <c r="H78" s="125"/>
      <c r="I78" s="126"/>
    </row>
    <row r="79" spans="6:9" x14ac:dyDescent="0.2">
      <c r="F79" s="124"/>
      <c r="G79" s="125"/>
      <c r="H79" s="125"/>
      <c r="I79" s="126"/>
    </row>
    <row r="80" spans="6:9" x14ac:dyDescent="0.2">
      <c r="F80" s="124"/>
      <c r="G80" s="125"/>
      <c r="H80" s="125"/>
      <c r="I80" s="126"/>
    </row>
    <row r="81" spans="6:9" x14ac:dyDescent="0.2">
      <c r="F81" s="124"/>
      <c r="G81" s="125"/>
      <c r="H81" s="125"/>
      <c r="I81" s="126"/>
    </row>
    <row r="82" spans="6:9" x14ac:dyDescent="0.2">
      <c r="F82" s="124"/>
      <c r="G82" s="125"/>
      <c r="H82" s="125"/>
      <c r="I82" s="126"/>
    </row>
    <row r="83" spans="6:9" x14ac:dyDescent="0.2">
      <c r="F83" s="124"/>
      <c r="G83" s="125"/>
      <c r="H83" s="125"/>
      <c r="I83" s="126"/>
    </row>
  </sheetData>
  <sheetProtection algorithmName="SHA-512" hashValue="0B7c+o+C8vm/I4/G4yKVUkWPezO+W4HV86enMwKc+Rd+ZCcgNYqxPmw+rpWBdoe/FjsbJXOOUsy/axrPgFkTNQ==" saltValue="0LJC9pWjrFD8QqaK4KWz0A==" spinCount="100000" sheet="1" objects="1" scenarios="1"/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15"/>
  <sheetViews>
    <sheetView showGridLines="0" showZeros="0" topLeftCell="A148" zoomScale="190" zoomScaleNormal="190" workbookViewId="0">
      <selection activeCell="F164" sqref="F164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1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256" width="9.140625" style="127"/>
    <col min="257" max="257" width="4.42578125" style="127" customWidth="1"/>
    <col min="258" max="258" width="11.5703125" style="127" customWidth="1"/>
    <col min="259" max="259" width="40.42578125" style="127" customWidth="1"/>
    <col min="260" max="260" width="5.5703125" style="127" customWidth="1"/>
    <col min="261" max="261" width="8.5703125" style="127" customWidth="1"/>
    <col min="262" max="262" width="9.85546875" style="127" customWidth="1"/>
    <col min="263" max="263" width="13.85546875" style="127" customWidth="1"/>
    <col min="264" max="267" width="9.140625" style="127"/>
    <col min="268" max="268" width="75.42578125" style="127" customWidth="1"/>
    <col min="269" max="269" width="45.28515625" style="127" customWidth="1"/>
    <col min="270" max="512" width="9.140625" style="127"/>
    <col min="513" max="513" width="4.42578125" style="127" customWidth="1"/>
    <col min="514" max="514" width="11.5703125" style="127" customWidth="1"/>
    <col min="515" max="515" width="40.42578125" style="127" customWidth="1"/>
    <col min="516" max="516" width="5.5703125" style="127" customWidth="1"/>
    <col min="517" max="517" width="8.5703125" style="127" customWidth="1"/>
    <col min="518" max="518" width="9.85546875" style="127" customWidth="1"/>
    <col min="519" max="519" width="13.85546875" style="127" customWidth="1"/>
    <col min="520" max="523" width="9.140625" style="127"/>
    <col min="524" max="524" width="75.42578125" style="127" customWidth="1"/>
    <col min="525" max="525" width="45.28515625" style="127" customWidth="1"/>
    <col min="526" max="768" width="9.140625" style="127"/>
    <col min="769" max="769" width="4.42578125" style="127" customWidth="1"/>
    <col min="770" max="770" width="11.5703125" style="127" customWidth="1"/>
    <col min="771" max="771" width="40.42578125" style="127" customWidth="1"/>
    <col min="772" max="772" width="5.5703125" style="127" customWidth="1"/>
    <col min="773" max="773" width="8.5703125" style="127" customWidth="1"/>
    <col min="774" max="774" width="9.85546875" style="127" customWidth="1"/>
    <col min="775" max="775" width="13.85546875" style="127" customWidth="1"/>
    <col min="776" max="779" width="9.140625" style="127"/>
    <col min="780" max="780" width="75.42578125" style="127" customWidth="1"/>
    <col min="781" max="781" width="45.28515625" style="127" customWidth="1"/>
    <col min="782" max="1024" width="9.140625" style="127"/>
    <col min="1025" max="1025" width="4.42578125" style="127" customWidth="1"/>
    <col min="1026" max="1026" width="11.5703125" style="127" customWidth="1"/>
    <col min="1027" max="1027" width="40.42578125" style="127" customWidth="1"/>
    <col min="1028" max="1028" width="5.5703125" style="127" customWidth="1"/>
    <col min="1029" max="1029" width="8.5703125" style="127" customWidth="1"/>
    <col min="1030" max="1030" width="9.85546875" style="127" customWidth="1"/>
    <col min="1031" max="1031" width="13.85546875" style="127" customWidth="1"/>
    <col min="1032" max="1035" width="9.140625" style="127"/>
    <col min="1036" max="1036" width="75.42578125" style="127" customWidth="1"/>
    <col min="1037" max="1037" width="45.28515625" style="127" customWidth="1"/>
    <col min="1038" max="1280" width="9.140625" style="127"/>
    <col min="1281" max="1281" width="4.42578125" style="127" customWidth="1"/>
    <col min="1282" max="1282" width="11.5703125" style="127" customWidth="1"/>
    <col min="1283" max="1283" width="40.42578125" style="127" customWidth="1"/>
    <col min="1284" max="1284" width="5.5703125" style="127" customWidth="1"/>
    <col min="1285" max="1285" width="8.5703125" style="127" customWidth="1"/>
    <col min="1286" max="1286" width="9.85546875" style="127" customWidth="1"/>
    <col min="1287" max="1287" width="13.85546875" style="127" customWidth="1"/>
    <col min="1288" max="1291" width="9.140625" style="127"/>
    <col min="1292" max="1292" width="75.42578125" style="127" customWidth="1"/>
    <col min="1293" max="1293" width="45.28515625" style="127" customWidth="1"/>
    <col min="1294" max="1536" width="9.140625" style="127"/>
    <col min="1537" max="1537" width="4.42578125" style="127" customWidth="1"/>
    <col min="1538" max="1538" width="11.5703125" style="127" customWidth="1"/>
    <col min="1539" max="1539" width="40.42578125" style="127" customWidth="1"/>
    <col min="1540" max="1540" width="5.5703125" style="127" customWidth="1"/>
    <col min="1541" max="1541" width="8.5703125" style="127" customWidth="1"/>
    <col min="1542" max="1542" width="9.85546875" style="127" customWidth="1"/>
    <col min="1543" max="1543" width="13.85546875" style="127" customWidth="1"/>
    <col min="1544" max="1547" width="9.140625" style="127"/>
    <col min="1548" max="1548" width="75.42578125" style="127" customWidth="1"/>
    <col min="1549" max="1549" width="45.28515625" style="127" customWidth="1"/>
    <col min="1550" max="1792" width="9.140625" style="127"/>
    <col min="1793" max="1793" width="4.42578125" style="127" customWidth="1"/>
    <col min="1794" max="1794" width="11.5703125" style="127" customWidth="1"/>
    <col min="1795" max="1795" width="40.42578125" style="127" customWidth="1"/>
    <col min="1796" max="1796" width="5.5703125" style="127" customWidth="1"/>
    <col min="1797" max="1797" width="8.5703125" style="127" customWidth="1"/>
    <col min="1798" max="1798" width="9.85546875" style="127" customWidth="1"/>
    <col min="1799" max="1799" width="13.85546875" style="127" customWidth="1"/>
    <col min="1800" max="1803" width="9.140625" style="127"/>
    <col min="1804" max="1804" width="75.42578125" style="127" customWidth="1"/>
    <col min="1805" max="1805" width="45.28515625" style="127" customWidth="1"/>
    <col min="1806" max="2048" width="9.140625" style="127"/>
    <col min="2049" max="2049" width="4.42578125" style="127" customWidth="1"/>
    <col min="2050" max="2050" width="11.5703125" style="127" customWidth="1"/>
    <col min="2051" max="2051" width="40.42578125" style="127" customWidth="1"/>
    <col min="2052" max="2052" width="5.5703125" style="127" customWidth="1"/>
    <col min="2053" max="2053" width="8.5703125" style="127" customWidth="1"/>
    <col min="2054" max="2054" width="9.85546875" style="127" customWidth="1"/>
    <col min="2055" max="2055" width="13.85546875" style="127" customWidth="1"/>
    <col min="2056" max="2059" width="9.140625" style="127"/>
    <col min="2060" max="2060" width="75.42578125" style="127" customWidth="1"/>
    <col min="2061" max="2061" width="45.28515625" style="127" customWidth="1"/>
    <col min="2062" max="2304" width="9.140625" style="127"/>
    <col min="2305" max="2305" width="4.42578125" style="127" customWidth="1"/>
    <col min="2306" max="2306" width="11.5703125" style="127" customWidth="1"/>
    <col min="2307" max="2307" width="40.42578125" style="127" customWidth="1"/>
    <col min="2308" max="2308" width="5.5703125" style="127" customWidth="1"/>
    <col min="2309" max="2309" width="8.5703125" style="127" customWidth="1"/>
    <col min="2310" max="2310" width="9.85546875" style="127" customWidth="1"/>
    <col min="2311" max="2311" width="13.85546875" style="127" customWidth="1"/>
    <col min="2312" max="2315" width="9.140625" style="127"/>
    <col min="2316" max="2316" width="75.42578125" style="127" customWidth="1"/>
    <col min="2317" max="2317" width="45.28515625" style="127" customWidth="1"/>
    <col min="2318" max="2560" width="9.140625" style="127"/>
    <col min="2561" max="2561" width="4.42578125" style="127" customWidth="1"/>
    <col min="2562" max="2562" width="11.5703125" style="127" customWidth="1"/>
    <col min="2563" max="2563" width="40.42578125" style="127" customWidth="1"/>
    <col min="2564" max="2564" width="5.5703125" style="127" customWidth="1"/>
    <col min="2565" max="2565" width="8.5703125" style="127" customWidth="1"/>
    <col min="2566" max="2566" width="9.85546875" style="127" customWidth="1"/>
    <col min="2567" max="2567" width="13.85546875" style="127" customWidth="1"/>
    <col min="2568" max="2571" width="9.140625" style="127"/>
    <col min="2572" max="2572" width="75.42578125" style="127" customWidth="1"/>
    <col min="2573" max="2573" width="45.28515625" style="127" customWidth="1"/>
    <col min="2574" max="2816" width="9.140625" style="127"/>
    <col min="2817" max="2817" width="4.42578125" style="127" customWidth="1"/>
    <col min="2818" max="2818" width="11.5703125" style="127" customWidth="1"/>
    <col min="2819" max="2819" width="40.42578125" style="127" customWidth="1"/>
    <col min="2820" max="2820" width="5.5703125" style="127" customWidth="1"/>
    <col min="2821" max="2821" width="8.5703125" style="127" customWidth="1"/>
    <col min="2822" max="2822" width="9.85546875" style="127" customWidth="1"/>
    <col min="2823" max="2823" width="13.85546875" style="127" customWidth="1"/>
    <col min="2824" max="2827" width="9.140625" style="127"/>
    <col min="2828" max="2828" width="75.42578125" style="127" customWidth="1"/>
    <col min="2829" max="2829" width="45.28515625" style="127" customWidth="1"/>
    <col min="2830" max="3072" width="9.140625" style="127"/>
    <col min="3073" max="3073" width="4.42578125" style="127" customWidth="1"/>
    <col min="3074" max="3074" width="11.5703125" style="127" customWidth="1"/>
    <col min="3075" max="3075" width="40.42578125" style="127" customWidth="1"/>
    <col min="3076" max="3076" width="5.5703125" style="127" customWidth="1"/>
    <col min="3077" max="3077" width="8.5703125" style="127" customWidth="1"/>
    <col min="3078" max="3078" width="9.85546875" style="127" customWidth="1"/>
    <col min="3079" max="3079" width="13.85546875" style="127" customWidth="1"/>
    <col min="3080" max="3083" width="9.140625" style="127"/>
    <col min="3084" max="3084" width="75.42578125" style="127" customWidth="1"/>
    <col min="3085" max="3085" width="45.28515625" style="127" customWidth="1"/>
    <col min="3086" max="3328" width="9.140625" style="127"/>
    <col min="3329" max="3329" width="4.42578125" style="127" customWidth="1"/>
    <col min="3330" max="3330" width="11.5703125" style="127" customWidth="1"/>
    <col min="3331" max="3331" width="40.42578125" style="127" customWidth="1"/>
    <col min="3332" max="3332" width="5.5703125" style="127" customWidth="1"/>
    <col min="3333" max="3333" width="8.5703125" style="127" customWidth="1"/>
    <col min="3334" max="3334" width="9.85546875" style="127" customWidth="1"/>
    <col min="3335" max="3335" width="13.85546875" style="127" customWidth="1"/>
    <col min="3336" max="3339" width="9.140625" style="127"/>
    <col min="3340" max="3340" width="75.42578125" style="127" customWidth="1"/>
    <col min="3341" max="3341" width="45.28515625" style="127" customWidth="1"/>
    <col min="3342" max="3584" width="9.140625" style="127"/>
    <col min="3585" max="3585" width="4.42578125" style="127" customWidth="1"/>
    <col min="3586" max="3586" width="11.5703125" style="127" customWidth="1"/>
    <col min="3587" max="3587" width="40.42578125" style="127" customWidth="1"/>
    <col min="3588" max="3588" width="5.5703125" style="127" customWidth="1"/>
    <col min="3589" max="3589" width="8.5703125" style="127" customWidth="1"/>
    <col min="3590" max="3590" width="9.85546875" style="127" customWidth="1"/>
    <col min="3591" max="3591" width="13.85546875" style="127" customWidth="1"/>
    <col min="3592" max="3595" width="9.140625" style="127"/>
    <col min="3596" max="3596" width="75.42578125" style="127" customWidth="1"/>
    <col min="3597" max="3597" width="45.28515625" style="127" customWidth="1"/>
    <col min="3598" max="3840" width="9.140625" style="127"/>
    <col min="3841" max="3841" width="4.42578125" style="127" customWidth="1"/>
    <col min="3842" max="3842" width="11.5703125" style="127" customWidth="1"/>
    <col min="3843" max="3843" width="40.42578125" style="127" customWidth="1"/>
    <col min="3844" max="3844" width="5.5703125" style="127" customWidth="1"/>
    <col min="3845" max="3845" width="8.5703125" style="127" customWidth="1"/>
    <col min="3846" max="3846" width="9.85546875" style="127" customWidth="1"/>
    <col min="3847" max="3847" width="13.85546875" style="127" customWidth="1"/>
    <col min="3848" max="3851" width="9.140625" style="127"/>
    <col min="3852" max="3852" width="75.42578125" style="127" customWidth="1"/>
    <col min="3853" max="3853" width="45.28515625" style="127" customWidth="1"/>
    <col min="3854" max="4096" width="9.140625" style="127"/>
    <col min="4097" max="4097" width="4.42578125" style="127" customWidth="1"/>
    <col min="4098" max="4098" width="11.5703125" style="127" customWidth="1"/>
    <col min="4099" max="4099" width="40.42578125" style="127" customWidth="1"/>
    <col min="4100" max="4100" width="5.5703125" style="127" customWidth="1"/>
    <col min="4101" max="4101" width="8.5703125" style="127" customWidth="1"/>
    <col min="4102" max="4102" width="9.85546875" style="127" customWidth="1"/>
    <col min="4103" max="4103" width="13.85546875" style="127" customWidth="1"/>
    <col min="4104" max="4107" width="9.140625" style="127"/>
    <col min="4108" max="4108" width="75.42578125" style="127" customWidth="1"/>
    <col min="4109" max="4109" width="45.28515625" style="127" customWidth="1"/>
    <col min="4110" max="4352" width="9.140625" style="127"/>
    <col min="4353" max="4353" width="4.42578125" style="127" customWidth="1"/>
    <col min="4354" max="4354" width="11.5703125" style="127" customWidth="1"/>
    <col min="4355" max="4355" width="40.42578125" style="127" customWidth="1"/>
    <col min="4356" max="4356" width="5.5703125" style="127" customWidth="1"/>
    <col min="4357" max="4357" width="8.5703125" style="127" customWidth="1"/>
    <col min="4358" max="4358" width="9.85546875" style="127" customWidth="1"/>
    <col min="4359" max="4359" width="13.85546875" style="127" customWidth="1"/>
    <col min="4360" max="4363" width="9.140625" style="127"/>
    <col min="4364" max="4364" width="75.42578125" style="127" customWidth="1"/>
    <col min="4365" max="4365" width="45.28515625" style="127" customWidth="1"/>
    <col min="4366" max="4608" width="9.140625" style="127"/>
    <col min="4609" max="4609" width="4.42578125" style="127" customWidth="1"/>
    <col min="4610" max="4610" width="11.5703125" style="127" customWidth="1"/>
    <col min="4611" max="4611" width="40.42578125" style="127" customWidth="1"/>
    <col min="4612" max="4612" width="5.5703125" style="127" customWidth="1"/>
    <col min="4613" max="4613" width="8.5703125" style="127" customWidth="1"/>
    <col min="4614" max="4614" width="9.85546875" style="127" customWidth="1"/>
    <col min="4615" max="4615" width="13.85546875" style="127" customWidth="1"/>
    <col min="4616" max="4619" width="9.140625" style="127"/>
    <col min="4620" max="4620" width="75.42578125" style="127" customWidth="1"/>
    <col min="4621" max="4621" width="45.28515625" style="127" customWidth="1"/>
    <col min="4622" max="4864" width="9.140625" style="127"/>
    <col min="4865" max="4865" width="4.42578125" style="127" customWidth="1"/>
    <col min="4866" max="4866" width="11.5703125" style="127" customWidth="1"/>
    <col min="4867" max="4867" width="40.42578125" style="127" customWidth="1"/>
    <col min="4868" max="4868" width="5.5703125" style="127" customWidth="1"/>
    <col min="4869" max="4869" width="8.5703125" style="127" customWidth="1"/>
    <col min="4870" max="4870" width="9.85546875" style="127" customWidth="1"/>
    <col min="4871" max="4871" width="13.85546875" style="127" customWidth="1"/>
    <col min="4872" max="4875" width="9.140625" style="127"/>
    <col min="4876" max="4876" width="75.42578125" style="127" customWidth="1"/>
    <col min="4877" max="4877" width="45.28515625" style="127" customWidth="1"/>
    <col min="4878" max="5120" width="9.140625" style="127"/>
    <col min="5121" max="5121" width="4.42578125" style="127" customWidth="1"/>
    <col min="5122" max="5122" width="11.5703125" style="127" customWidth="1"/>
    <col min="5123" max="5123" width="40.42578125" style="127" customWidth="1"/>
    <col min="5124" max="5124" width="5.5703125" style="127" customWidth="1"/>
    <col min="5125" max="5125" width="8.5703125" style="127" customWidth="1"/>
    <col min="5126" max="5126" width="9.85546875" style="127" customWidth="1"/>
    <col min="5127" max="5127" width="13.85546875" style="127" customWidth="1"/>
    <col min="5128" max="5131" width="9.140625" style="127"/>
    <col min="5132" max="5132" width="75.42578125" style="127" customWidth="1"/>
    <col min="5133" max="5133" width="45.28515625" style="127" customWidth="1"/>
    <col min="5134" max="5376" width="9.140625" style="127"/>
    <col min="5377" max="5377" width="4.42578125" style="127" customWidth="1"/>
    <col min="5378" max="5378" width="11.5703125" style="127" customWidth="1"/>
    <col min="5379" max="5379" width="40.42578125" style="127" customWidth="1"/>
    <col min="5380" max="5380" width="5.5703125" style="127" customWidth="1"/>
    <col min="5381" max="5381" width="8.5703125" style="127" customWidth="1"/>
    <col min="5382" max="5382" width="9.85546875" style="127" customWidth="1"/>
    <col min="5383" max="5383" width="13.85546875" style="127" customWidth="1"/>
    <col min="5384" max="5387" width="9.140625" style="127"/>
    <col min="5388" max="5388" width="75.42578125" style="127" customWidth="1"/>
    <col min="5389" max="5389" width="45.28515625" style="127" customWidth="1"/>
    <col min="5390" max="5632" width="9.140625" style="127"/>
    <col min="5633" max="5633" width="4.42578125" style="127" customWidth="1"/>
    <col min="5634" max="5634" width="11.5703125" style="127" customWidth="1"/>
    <col min="5635" max="5635" width="40.42578125" style="127" customWidth="1"/>
    <col min="5636" max="5636" width="5.5703125" style="127" customWidth="1"/>
    <col min="5637" max="5637" width="8.5703125" style="127" customWidth="1"/>
    <col min="5638" max="5638" width="9.85546875" style="127" customWidth="1"/>
    <col min="5639" max="5639" width="13.85546875" style="127" customWidth="1"/>
    <col min="5640" max="5643" width="9.140625" style="127"/>
    <col min="5644" max="5644" width="75.42578125" style="127" customWidth="1"/>
    <col min="5645" max="5645" width="45.28515625" style="127" customWidth="1"/>
    <col min="5646" max="5888" width="9.140625" style="127"/>
    <col min="5889" max="5889" width="4.42578125" style="127" customWidth="1"/>
    <col min="5890" max="5890" width="11.5703125" style="127" customWidth="1"/>
    <col min="5891" max="5891" width="40.42578125" style="127" customWidth="1"/>
    <col min="5892" max="5892" width="5.5703125" style="127" customWidth="1"/>
    <col min="5893" max="5893" width="8.5703125" style="127" customWidth="1"/>
    <col min="5894" max="5894" width="9.85546875" style="127" customWidth="1"/>
    <col min="5895" max="5895" width="13.85546875" style="127" customWidth="1"/>
    <col min="5896" max="5899" width="9.140625" style="127"/>
    <col min="5900" max="5900" width="75.42578125" style="127" customWidth="1"/>
    <col min="5901" max="5901" width="45.28515625" style="127" customWidth="1"/>
    <col min="5902" max="6144" width="9.140625" style="127"/>
    <col min="6145" max="6145" width="4.42578125" style="127" customWidth="1"/>
    <col min="6146" max="6146" width="11.5703125" style="127" customWidth="1"/>
    <col min="6147" max="6147" width="40.42578125" style="127" customWidth="1"/>
    <col min="6148" max="6148" width="5.5703125" style="127" customWidth="1"/>
    <col min="6149" max="6149" width="8.5703125" style="127" customWidth="1"/>
    <col min="6150" max="6150" width="9.85546875" style="127" customWidth="1"/>
    <col min="6151" max="6151" width="13.85546875" style="127" customWidth="1"/>
    <col min="6152" max="6155" width="9.140625" style="127"/>
    <col min="6156" max="6156" width="75.42578125" style="127" customWidth="1"/>
    <col min="6157" max="6157" width="45.28515625" style="127" customWidth="1"/>
    <col min="6158" max="6400" width="9.140625" style="127"/>
    <col min="6401" max="6401" width="4.42578125" style="127" customWidth="1"/>
    <col min="6402" max="6402" width="11.5703125" style="127" customWidth="1"/>
    <col min="6403" max="6403" width="40.42578125" style="127" customWidth="1"/>
    <col min="6404" max="6404" width="5.5703125" style="127" customWidth="1"/>
    <col min="6405" max="6405" width="8.5703125" style="127" customWidth="1"/>
    <col min="6406" max="6406" width="9.85546875" style="127" customWidth="1"/>
    <col min="6407" max="6407" width="13.85546875" style="127" customWidth="1"/>
    <col min="6408" max="6411" width="9.140625" style="127"/>
    <col min="6412" max="6412" width="75.42578125" style="127" customWidth="1"/>
    <col min="6413" max="6413" width="45.28515625" style="127" customWidth="1"/>
    <col min="6414" max="6656" width="9.140625" style="127"/>
    <col min="6657" max="6657" width="4.42578125" style="127" customWidth="1"/>
    <col min="6658" max="6658" width="11.5703125" style="127" customWidth="1"/>
    <col min="6659" max="6659" width="40.42578125" style="127" customWidth="1"/>
    <col min="6660" max="6660" width="5.5703125" style="127" customWidth="1"/>
    <col min="6661" max="6661" width="8.5703125" style="127" customWidth="1"/>
    <col min="6662" max="6662" width="9.85546875" style="127" customWidth="1"/>
    <col min="6663" max="6663" width="13.85546875" style="127" customWidth="1"/>
    <col min="6664" max="6667" width="9.140625" style="127"/>
    <col min="6668" max="6668" width="75.42578125" style="127" customWidth="1"/>
    <col min="6669" max="6669" width="45.28515625" style="127" customWidth="1"/>
    <col min="6670" max="6912" width="9.140625" style="127"/>
    <col min="6913" max="6913" width="4.42578125" style="127" customWidth="1"/>
    <col min="6914" max="6914" width="11.5703125" style="127" customWidth="1"/>
    <col min="6915" max="6915" width="40.42578125" style="127" customWidth="1"/>
    <col min="6916" max="6916" width="5.5703125" style="127" customWidth="1"/>
    <col min="6917" max="6917" width="8.5703125" style="127" customWidth="1"/>
    <col min="6918" max="6918" width="9.85546875" style="127" customWidth="1"/>
    <col min="6919" max="6919" width="13.85546875" style="127" customWidth="1"/>
    <col min="6920" max="6923" width="9.140625" style="127"/>
    <col min="6924" max="6924" width="75.42578125" style="127" customWidth="1"/>
    <col min="6925" max="6925" width="45.28515625" style="127" customWidth="1"/>
    <col min="6926" max="7168" width="9.140625" style="127"/>
    <col min="7169" max="7169" width="4.42578125" style="127" customWidth="1"/>
    <col min="7170" max="7170" width="11.5703125" style="127" customWidth="1"/>
    <col min="7171" max="7171" width="40.42578125" style="127" customWidth="1"/>
    <col min="7172" max="7172" width="5.5703125" style="127" customWidth="1"/>
    <col min="7173" max="7173" width="8.5703125" style="127" customWidth="1"/>
    <col min="7174" max="7174" width="9.85546875" style="127" customWidth="1"/>
    <col min="7175" max="7175" width="13.85546875" style="127" customWidth="1"/>
    <col min="7176" max="7179" width="9.140625" style="127"/>
    <col min="7180" max="7180" width="75.42578125" style="127" customWidth="1"/>
    <col min="7181" max="7181" width="45.28515625" style="127" customWidth="1"/>
    <col min="7182" max="7424" width="9.140625" style="127"/>
    <col min="7425" max="7425" width="4.42578125" style="127" customWidth="1"/>
    <col min="7426" max="7426" width="11.5703125" style="127" customWidth="1"/>
    <col min="7427" max="7427" width="40.42578125" style="127" customWidth="1"/>
    <col min="7428" max="7428" width="5.5703125" style="127" customWidth="1"/>
    <col min="7429" max="7429" width="8.5703125" style="127" customWidth="1"/>
    <col min="7430" max="7430" width="9.85546875" style="127" customWidth="1"/>
    <col min="7431" max="7431" width="13.85546875" style="127" customWidth="1"/>
    <col min="7432" max="7435" width="9.140625" style="127"/>
    <col min="7436" max="7436" width="75.42578125" style="127" customWidth="1"/>
    <col min="7437" max="7437" width="45.28515625" style="127" customWidth="1"/>
    <col min="7438" max="7680" width="9.140625" style="127"/>
    <col min="7681" max="7681" width="4.42578125" style="127" customWidth="1"/>
    <col min="7682" max="7682" width="11.5703125" style="127" customWidth="1"/>
    <col min="7683" max="7683" width="40.42578125" style="127" customWidth="1"/>
    <col min="7684" max="7684" width="5.5703125" style="127" customWidth="1"/>
    <col min="7685" max="7685" width="8.5703125" style="127" customWidth="1"/>
    <col min="7686" max="7686" width="9.85546875" style="127" customWidth="1"/>
    <col min="7687" max="7687" width="13.85546875" style="127" customWidth="1"/>
    <col min="7688" max="7691" width="9.140625" style="127"/>
    <col min="7692" max="7692" width="75.42578125" style="127" customWidth="1"/>
    <col min="7693" max="7693" width="45.28515625" style="127" customWidth="1"/>
    <col min="7694" max="7936" width="9.140625" style="127"/>
    <col min="7937" max="7937" width="4.42578125" style="127" customWidth="1"/>
    <col min="7938" max="7938" width="11.5703125" style="127" customWidth="1"/>
    <col min="7939" max="7939" width="40.42578125" style="127" customWidth="1"/>
    <col min="7940" max="7940" width="5.5703125" style="127" customWidth="1"/>
    <col min="7941" max="7941" width="8.5703125" style="127" customWidth="1"/>
    <col min="7942" max="7942" width="9.85546875" style="127" customWidth="1"/>
    <col min="7943" max="7943" width="13.85546875" style="127" customWidth="1"/>
    <col min="7944" max="7947" width="9.140625" style="127"/>
    <col min="7948" max="7948" width="75.42578125" style="127" customWidth="1"/>
    <col min="7949" max="7949" width="45.28515625" style="127" customWidth="1"/>
    <col min="7950" max="8192" width="9.140625" style="127"/>
    <col min="8193" max="8193" width="4.42578125" style="127" customWidth="1"/>
    <col min="8194" max="8194" width="11.5703125" style="127" customWidth="1"/>
    <col min="8195" max="8195" width="40.42578125" style="127" customWidth="1"/>
    <col min="8196" max="8196" width="5.5703125" style="127" customWidth="1"/>
    <col min="8197" max="8197" width="8.5703125" style="127" customWidth="1"/>
    <col min="8198" max="8198" width="9.85546875" style="127" customWidth="1"/>
    <col min="8199" max="8199" width="13.85546875" style="127" customWidth="1"/>
    <col min="8200" max="8203" width="9.140625" style="127"/>
    <col min="8204" max="8204" width="75.42578125" style="127" customWidth="1"/>
    <col min="8205" max="8205" width="45.28515625" style="127" customWidth="1"/>
    <col min="8206" max="8448" width="9.140625" style="127"/>
    <col min="8449" max="8449" width="4.42578125" style="127" customWidth="1"/>
    <col min="8450" max="8450" width="11.5703125" style="127" customWidth="1"/>
    <col min="8451" max="8451" width="40.42578125" style="127" customWidth="1"/>
    <col min="8452" max="8452" width="5.5703125" style="127" customWidth="1"/>
    <col min="8453" max="8453" width="8.5703125" style="127" customWidth="1"/>
    <col min="8454" max="8454" width="9.85546875" style="127" customWidth="1"/>
    <col min="8455" max="8455" width="13.85546875" style="127" customWidth="1"/>
    <col min="8456" max="8459" width="9.140625" style="127"/>
    <col min="8460" max="8460" width="75.42578125" style="127" customWidth="1"/>
    <col min="8461" max="8461" width="45.28515625" style="127" customWidth="1"/>
    <col min="8462" max="8704" width="9.140625" style="127"/>
    <col min="8705" max="8705" width="4.42578125" style="127" customWidth="1"/>
    <col min="8706" max="8706" width="11.5703125" style="127" customWidth="1"/>
    <col min="8707" max="8707" width="40.42578125" style="127" customWidth="1"/>
    <col min="8708" max="8708" width="5.5703125" style="127" customWidth="1"/>
    <col min="8709" max="8709" width="8.5703125" style="127" customWidth="1"/>
    <col min="8710" max="8710" width="9.85546875" style="127" customWidth="1"/>
    <col min="8711" max="8711" width="13.85546875" style="127" customWidth="1"/>
    <col min="8712" max="8715" width="9.140625" style="127"/>
    <col min="8716" max="8716" width="75.42578125" style="127" customWidth="1"/>
    <col min="8717" max="8717" width="45.28515625" style="127" customWidth="1"/>
    <col min="8718" max="8960" width="9.140625" style="127"/>
    <col min="8961" max="8961" width="4.42578125" style="127" customWidth="1"/>
    <col min="8962" max="8962" width="11.5703125" style="127" customWidth="1"/>
    <col min="8963" max="8963" width="40.42578125" style="127" customWidth="1"/>
    <col min="8964" max="8964" width="5.5703125" style="127" customWidth="1"/>
    <col min="8965" max="8965" width="8.5703125" style="127" customWidth="1"/>
    <col min="8966" max="8966" width="9.85546875" style="127" customWidth="1"/>
    <col min="8967" max="8967" width="13.85546875" style="127" customWidth="1"/>
    <col min="8968" max="8971" width="9.140625" style="127"/>
    <col min="8972" max="8972" width="75.42578125" style="127" customWidth="1"/>
    <col min="8973" max="8973" width="45.28515625" style="127" customWidth="1"/>
    <col min="8974" max="9216" width="9.140625" style="127"/>
    <col min="9217" max="9217" width="4.42578125" style="127" customWidth="1"/>
    <col min="9218" max="9218" width="11.5703125" style="127" customWidth="1"/>
    <col min="9219" max="9219" width="40.42578125" style="127" customWidth="1"/>
    <col min="9220" max="9220" width="5.5703125" style="127" customWidth="1"/>
    <col min="9221" max="9221" width="8.5703125" style="127" customWidth="1"/>
    <col min="9222" max="9222" width="9.85546875" style="127" customWidth="1"/>
    <col min="9223" max="9223" width="13.85546875" style="127" customWidth="1"/>
    <col min="9224" max="9227" width="9.140625" style="127"/>
    <col min="9228" max="9228" width="75.42578125" style="127" customWidth="1"/>
    <col min="9229" max="9229" width="45.28515625" style="127" customWidth="1"/>
    <col min="9230" max="9472" width="9.140625" style="127"/>
    <col min="9473" max="9473" width="4.42578125" style="127" customWidth="1"/>
    <col min="9474" max="9474" width="11.5703125" style="127" customWidth="1"/>
    <col min="9475" max="9475" width="40.42578125" style="127" customWidth="1"/>
    <col min="9476" max="9476" width="5.5703125" style="127" customWidth="1"/>
    <col min="9477" max="9477" width="8.5703125" style="127" customWidth="1"/>
    <col min="9478" max="9478" width="9.85546875" style="127" customWidth="1"/>
    <col min="9479" max="9479" width="13.85546875" style="127" customWidth="1"/>
    <col min="9480" max="9483" width="9.140625" style="127"/>
    <col min="9484" max="9484" width="75.42578125" style="127" customWidth="1"/>
    <col min="9485" max="9485" width="45.28515625" style="127" customWidth="1"/>
    <col min="9486" max="9728" width="9.140625" style="127"/>
    <col min="9729" max="9729" width="4.42578125" style="127" customWidth="1"/>
    <col min="9730" max="9730" width="11.5703125" style="127" customWidth="1"/>
    <col min="9731" max="9731" width="40.42578125" style="127" customWidth="1"/>
    <col min="9732" max="9732" width="5.5703125" style="127" customWidth="1"/>
    <col min="9733" max="9733" width="8.5703125" style="127" customWidth="1"/>
    <col min="9734" max="9734" width="9.85546875" style="127" customWidth="1"/>
    <col min="9735" max="9735" width="13.85546875" style="127" customWidth="1"/>
    <col min="9736" max="9739" width="9.140625" style="127"/>
    <col min="9740" max="9740" width="75.42578125" style="127" customWidth="1"/>
    <col min="9741" max="9741" width="45.28515625" style="127" customWidth="1"/>
    <col min="9742" max="9984" width="9.140625" style="127"/>
    <col min="9985" max="9985" width="4.42578125" style="127" customWidth="1"/>
    <col min="9986" max="9986" width="11.5703125" style="127" customWidth="1"/>
    <col min="9987" max="9987" width="40.42578125" style="127" customWidth="1"/>
    <col min="9988" max="9988" width="5.5703125" style="127" customWidth="1"/>
    <col min="9989" max="9989" width="8.5703125" style="127" customWidth="1"/>
    <col min="9990" max="9990" width="9.85546875" style="127" customWidth="1"/>
    <col min="9991" max="9991" width="13.85546875" style="127" customWidth="1"/>
    <col min="9992" max="9995" width="9.140625" style="127"/>
    <col min="9996" max="9996" width="75.42578125" style="127" customWidth="1"/>
    <col min="9997" max="9997" width="45.28515625" style="127" customWidth="1"/>
    <col min="9998" max="10240" width="9.140625" style="127"/>
    <col min="10241" max="10241" width="4.42578125" style="127" customWidth="1"/>
    <col min="10242" max="10242" width="11.5703125" style="127" customWidth="1"/>
    <col min="10243" max="10243" width="40.42578125" style="127" customWidth="1"/>
    <col min="10244" max="10244" width="5.5703125" style="127" customWidth="1"/>
    <col min="10245" max="10245" width="8.5703125" style="127" customWidth="1"/>
    <col min="10246" max="10246" width="9.85546875" style="127" customWidth="1"/>
    <col min="10247" max="10247" width="13.85546875" style="127" customWidth="1"/>
    <col min="10248" max="10251" width="9.140625" style="127"/>
    <col min="10252" max="10252" width="75.42578125" style="127" customWidth="1"/>
    <col min="10253" max="10253" width="45.28515625" style="127" customWidth="1"/>
    <col min="10254" max="10496" width="9.140625" style="127"/>
    <col min="10497" max="10497" width="4.42578125" style="127" customWidth="1"/>
    <col min="10498" max="10498" width="11.5703125" style="127" customWidth="1"/>
    <col min="10499" max="10499" width="40.42578125" style="127" customWidth="1"/>
    <col min="10500" max="10500" width="5.5703125" style="127" customWidth="1"/>
    <col min="10501" max="10501" width="8.5703125" style="127" customWidth="1"/>
    <col min="10502" max="10502" width="9.85546875" style="127" customWidth="1"/>
    <col min="10503" max="10503" width="13.85546875" style="127" customWidth="1"/>
    <col min="10504" max="10507" width="9.140625" style="127"/>
    <col min="10508" max="10508" width="75.42578125" style="127" customWidth="1"/>
    <col min="10509" max="10509" width="45.28515625" style="127" customWidth="1"/>
    <col min="10510" max="10752" width="9.140625" style="127"/>
    <col min="10753" max="10753" width="4.42578125" style="127" customWidth="1"/>
    <col min="10754" max="10754" width="11.5703125" style="127" customWidth="1"/>
    <col min="10755" max="10755" width="40.42578125" style="127" customWidth="1"/>
    <col min="10756" max="10756" width="5.5703125" style="127" customWidth="1"/>
    <col min="10757" max="10757" width="8.5703125" style="127" customWidth="1"/>
    <col min="10758" max="10758" width="9.85546875" style="127" customWidth="1"/>
    <col min="10759" max="10759" width="13.85546875" style="127" customWidth="1"/>
    <col min="10760" max="10763" width="9.140625" style="127"/>
    <col min="10764" max="10764" width="75.42578125" style="127" customWidth="1"/>
    <col min="10765" max="10765" width="45.28515625" style="127" customWidth="1"/>
    <col min="10766" max="11008" width="9.140625" style="127"/>
    <col min="11009" max="11009" width="4.42578125" style="127" customWidth="1"/>
    <col min="11010" max="11010" width="11.5703125" style="127" customWidth="1"/>
    <col min="11011" max="11011" width="40.42578125" style="127" customWidth="1"/>
    <col min="11012" max="11012" width="5.5703125" style="127" customWidth="1"/>
    <col min="11013" max="11013" width="8.5703125" style="127" customWidth="1"/>
    <col min="11014" max="11014" width="9.85546875" style="127" customWidth="1"/>
    <col min="11015" max="11015" width="13.85546875" style="127" customWidth="1"/>
    <col min="11016" max="11019" width="9.140625" style="127"/>
    <col min="11020" max="11020" width="75.42578125" style="127" customWidth="1"/>
    <col min="11021" max="11021" width="45.28515625" style="127" customWidth="1"/>
    <col min="11022" max="11264" width="9.140625" style="127"/>
    <col min="11265" max="11265" width="4.42578125" style="127" customWidth="1"/>
    <col min="11266" max="11266" width="11.5703125" style="127" customWidth="1"/>
    <col min="11267" max="11267" width="40.42578125" style="127" customWidth="1"/>
    <col min="11268" max="11268" width="5.5703125" style="127" customWidth="1"/>
    <col min="11269" max="11269" width="8.5703125" style="127" customWidth="1"/>
    <col min="11270" max="11270" width="9.85546875" style="127" customWidth="1"/>
    <col min="11271" max="11271" width="13.85546875" style="127" customWidth="1"/>
    <col min="11272" max="11275" width="9.140625" style="127"/>
    <col min="11276" max="11276" width="75.42578125" style="127" customWidth="1"/>
    <col min="11277" max="11277" width="45.28515625" style="127" customWidth="1"/>
    <col min="11278" max="11520" width="9.140625" style="127"/>
    <col min="11521" max="11521" width="4.42578125" style="127" customWidth="1"/>
    <col min="11522" max="11522" width="11.5703125" style="127" customWidth="1"/>
    <col min="11523" max="11523" width="40.42578125" style="127" customWidth="1"/>
    <col min="11524" max="11524" width="5.5703125" style="127" customWidth="1"/>
    <col min="11525" max="11525" width="8.5703125" style="127" customWidth="1"/>
    <col min="11526" max="11526" width="9.85546875" style="127" customWidth="1"/>
    <col min="11527" max="11527" width="13.85546875" style="127" customWidth="1"/>
    <col min="11528" max="11531" width="9.140625" style="127"/>
    <col min="11532" max="11532" width="75.42578125" style="127" customWidth="1"/>
    <col min="11533" max="11533" width="45.28515625" style="127" customWidth="1"/>
    <col min="11534" max="11776" width="9.140625" style="127"/>
    <col min="11777" max="11777" width="4.42578125" style="127" customWidth="1"/>
    <col min="11778" max="11778" width="11.5703125" style="127" customWidth="1"/>
    <col min="11779" max="11779" width="40.42578125" style="127" customWidth="1"/>
    <col min="11780" max="11780" width="5.5703125" style="127" customWidth="1"/>
    <col min="11781" max="11781" width="8.5703125" style="127" customWidth="1"/>
    <col min="11782" max="11782" width="9.85546875" style="127" customWidth="1"/>
    <col min="11783" max="11783" width="13.85546875" style="127" customWidth="1"/>
    <col min="11784" max="11787" width="9.140625" style="127"/>
    <col min="11788" max="11788" width="75.42578125" style="127" customWidth="1"/>
    <col min="11789" max="11789" width="45.28515625" style="127" customWidth="1"/>
    <col min="11790" max="12032" width="9.140625" style="127"/>
    <col min="12033" max="12033" width="4.42578125" style="127" customWidth="1"/>
    <col min="12034" max="12034" width="11.5703125" style="127" customWidth="1"/>
    <col min="12035" max="12035" width="40.42578125" style="127" customWidth="1"/>
    <col min="12036" max="12036" width="5.5703125" style="127" customWidth="1"/>
    <col min="12037" max="12037" width="8.5703125" style="127" customWidth="1"/>
    <col min="12038" max="12038" width="9.85546875" style="127" customWidth="1"/>
    <col min="12039" max="12039" width="13.85546875" style="127" customWidth="1"/>
    <col min="12040" max="12043" width="9.140625" style="127"/>
    <col min="12044" max="12044" width="75.42578125" style="127" customWidth="1"/>
    <col min="12045" max="12045" width="45.28515625" style="127" customWidth="1"/>
    <col min="12046" max="12288" width="9.140625" style="127"/>
    <col min="12289" max="12289" width="4.42578125" style="127" customWidth="1"/>
    <col min="12290" max="12290" width="11.5703125" style="127" customWidth="1"/>
    <col min="12291" max="12291" width="40.42578125" style="127" customWidth="1"/>
    <col min="12292" max="12292" width="5.5703125" style="127" customWidth="1"/>
    <col min="12293" max="12293" width="8.5703125" style="127" customWidth="1"/>
    <col min="12294" max="12294" width="9.85546875" style="127" customWidth="1"/>
    <col min="12295" max="12295" width="13.85546875" style="127" customWidth="1"/>
    <col min="12296" max="12299" width="9.140625" style="127"/>
    <col min="12300" max="12300" width="75.42578125" style="127" customWidth="1"/>
    <col min="12301" max="12301" width="45.28515625" style="127" customWidth="1"/>
    <col min="12302" max="12544" width="9.140625" style="127"/>
    <col min="12545" max="12545" width="4.42578125" style="127" customWidth="1"/>
    <col min="12546" max="12546" width="11.5703125" style="127" customWidth="1"/>
    <col min="12547" max="12547" width="40.42578125" style="127" customWidth="1"/>
    <col min="12548" max="12548" width="5.5703125" style="127" customWidth="1"/>
    <col min="12549" max="12549" width="8.5703125" style="127" customWidth="1"/>
    <col min="12550" max="12550" width="9.85546875" style="127" customWidth="1"/>
    <col min="12551" max="12551" width="13.85546875" style="127" customWidth="1"/>
    <col min="12552" max="12555" width="9.140625" style="127"/>
    <col min="12556" max="12556" width="75.42578125" style="127" customWidth="1"/>
    <col min="12557" max="12557" width="45.28515625" style="127" customWidth="1"/>
    <col min="12558" max="12800" width="9.140625" style="127"/>
    <col min="12801" max="12801" width="4.42578125" style="127" customWidth="1"/>
    <col min="12802" max="12802" width="11.5703125" style="127" customWidth="1"/>
    <col min="12803" max="12803" width="40.42578125" style="127" customWidth="1"/>
    <col min="12804" max="12804" width="5.5703125" style="127" customWidth="1"/>
    <col min="12805" max="12805" width="8.5703125" style="127" customWidth="1"/>
    <col min="12806" max="12806" width="9.85546875" style="127" customWidth="1"/>
    <col min="12807" max="12807" width="13.85546875" style="127" customWidth="1"/>
    <col min="12808" max="12811" width="9.140625" style="127"/>
    <col min="12812" max="12812" width="75.42578125" style="127" customWidth="1"/>
    <col min="12813" max="12813" width="45.28515625" style="127" customWidth="1"/>
    <col min="12814" max="13056" width="9.140625" style="127"/>
    <col min="13057" max="13057" width="4.42578125" style="127" customWidth="1"/>
    <col min="13058" max="13058" width="11.5703125" style="127" customWidth="1"/>
    <col min="13059" max="13059" width="40.42578125" style="127" customWidth="1"/>
    <col min="13060" max="13060" width="5.5703125" style="127" customWidth="1"/>
    <col min="13061" max="13061" width="8.5703125" style="127" customWidth="1"/>
    <col min="13062" max="13062" width="9.85546875" style="127" customWidth="1"/>
    <col min="13063" max="13063" width="13.85546875" style="127" customWidth="1"/>
    <col min="13064" max="13067" width="9.140625" style="127"/>
    <col min="13068" max="13068" width="75.42578125" style="127" customWidth="1"/>
    <col min="13069" max="13069" width="45.28515625" style="127" customWidth="1"/>
    <col min="13070" max="13312" width="9.140625" style="127"/>
    <col min="13313" max="13313" width="4.42578125" style="127" customWidth="1"/>
    <col min="13314" max="13314" width="11.5703125" style="127" customWidth="1"/>
    <col min="13315" max="13315" width="40.42578125" style="127" customWidth="1"/>
    <col min="13316" max="13316" width="5.5703125" style="127" customWidth="1"/>
    <col min="13317" max="13317" width="8.5703125" style="127" customWidth="1"/>
    <col min="13318" max="13318" width="9.85546875" style="127" customWidth="1"/>
    <col min="13319" max="13319" width="13.85546875" style="127" customWidth="1"/>
    <col min="13320" max="13323" width="9.140625" style="127"/>
    <col min="13324" max="13324" width="75.42578125" style="127" customWidth="1"/>
    <col min="13325" max="13325" width="45.28515625" style="127" customWidth="1"/>
    <col min="13326" max="13568" width="9.140625" style="127"/>
    <col min="13569" max="13569" width="4.42578125" style="127" customWidth="1"/>
    <col min="13570" max="13570" width="11.5703125" style="127" customWidth="1"/>
    <col min="13571" max="13571" width="40.42578125" style="127" customWidth="1"/>
    <col min="13572" max="13572" width="5.5703125" style="127" customWidth="1"/>
    <col min="13573" max="13573" width="8.5703125" style="127" customWidth="1"/>
    <col min="13574" max="13574" width="9.85546875" style="127" customWidth="1"/>
    <col min="13575" max="13575" width="13.85546875" style="127" customWidth="1"/>
    <col min="13576" max="13579" width="9.140625" style="127"/>
    <col min="13580" max="13580" width="75.42578125" style="127" customWidth="1"/>
    <col min="13581" max="13581" width="45.28515625" style="127" customWidth="1"/>
    <col min="13582" max="13824" width="9.140625" style="127"/>
    <col min="13825" max="13825" width="4.42578125" style="127" customWidth="1"/>
    <col min="13826" max="13826" width="11.5703125" style="127" customWidth="1"/>
    <col min="13827" max="13827" width="40.42578125" style="127" customWidth="1"/>
    <col min="13828" max="13828" width="5.5703125" style="127" customWidth="1"/>
    <col min="13829" max="13829" width="8.5703125" style="127" customWidth="1"/>
    <col min="13830" max="13830" width="9.85546875" style="127" customWidth="1"/>
    <col min="13831" max="13831" width="13.85546875" style="127" customWidth="1"/>
    <col min="13832" max="13835" width="9.140625" style="127"/>
    <col min="13836" max="13836" width="75.42578125" style="127" customWidth="1"/>
    <col min="13837" max="13837" width="45.28515625" style="127" customWidth="1"/>
    <col min="13838" max="14080" width="9.140625" style="127"/>
    <col min="14081" max="14081" width="4.42578125" style="127" customWidth="1"/>
    <col min="14082" max="14082" width="11.5703125" style="127" customWidth="1"/>
    <col min="14083" max="14083" width="40.42578125" style="127" customWidth="1"/>
    <col min="14084" max="14084" width="5.5703125" style="127" customWidth="1"/>
    <col min="14085" max="14085" width="8.5703125" style="127" customWidth="1"/>
    <col min="14086" max="14086" width="9.85546875" style="127" customWidth="1"/>
    <col min="14087" max="14087" width="13.85546875" style="127" customWidth="1"/>
    <col min="14088" max="14091" width="9.140625" style="127"/>
    <col min="14092" max="14092" width="75.42578125" style="127" customWidth="1"/>
    <col min="14093" max="14093" width="45.28515625" style="127" customWidth="1"/>
    <col min="14094" max="14336" width="9.140625" style="127"/>
    <col min="14337" max="14337" width="4.42578125" style="127" customWidth="1"/>
    <col min="14338" max="14338" width="11.5703125" style="127" customWidth="1"/>
    <col min="14339" max="14339" width="40.42578125" style="127" customWidth="1"/>
    <col min="14340" max="14340" width="5.5703125" style="127" customWidth="1"/>
    <col min="14341" max="14341" width="8.5703125" style="127" customWidth="1"/>
    <col min="14342" max="14342" width="9.85546875" style="127" customWidth="1"/>
    <col min="14343" max="14343" width="13.85546875" style="127" customWidth="1"/>
    <col min="14344" max="14347" width="9.140625" style="127"/>
    <col min="14348" max="14348" width="75.42578125" style="127" customWidth="1"/>
    <col min="14349" max="14349" width="45.28515625" style="127" customWidth="1"/>
    <col min="14350" max="14592" width="9.140625" style="127"/>
    <col min="14593" max="14593" width="4.42578125" style="127" customWidth="1"/>
    <col min="14594" max="14594" width="11.5703125" style="127" customWidth="1"/>
    <col min="14595" max="14595" width="40.42578125" style="127" customWidth="1"/>
    <col min="14596" max="14596" width="5.5703125" style="127" customWidth="1"/>
    <col min="14597" max="14597" width="8.5703125" style="127" customWidth="1"/>
    <col min="14598" max="14598" width="9.85546875" style="127" customWidth="1"/>
    <col min="14599" max="14599" width="13.85546875" style="127" customWidth="1"/>
    <col min="14600" max="14603" width="9.140625" style="127"/>
    <col min="14604" max="14604" width="75.42578125" style="127" customWidth="1"/>
    <col min="14605" max="14605" width="45.28515625" style="127" customWidth="1"/>
    <col min="14606" max="14848" width="9.140625" style="127"/>
    <col min="14849" max="14849" width="4.42578125" style="127" customWidth="1"/>
    <col min="14850" max="14850" width="11.5703125" style="127" customWidth="1"/>
    <col min="14851" max="14851" width="40.42578125" style="127" customWidth="1"/>
    <col min="14852" max="14852" width="5.5703125" style="127" customWidth="1"/>
    <col min="14853" max="14853" width="8.5703125" style="127" customWidth="1"/>
    <col min="14854" max="14854" width="9.85546875" style="127" customWidth="1"/>
    <col min="14855" max="14855" width="13.85546875" style="127" customWidth="1"/>
    <col min="14856" max="14859" width="9.140625" style="127"/>
    <col min="14860" max="14860" width="75.42578125" style="127" customWidth="1"/>
    <col min="14861" max="14861" width="45.28515625" style="127" customWidth="1"/>
    <col min="14862" max="15104" width="9.140625" style="127"/>
    <col min="15105" max="15105" width="4.42578125" style="127" customWidth="1"/>
    <col min="15106" max="15106" width="11.5703125" style="127" customWidth="1"/>
    <col min="15107" max="15107" width="40.42578125" style="127" customWidth="1"/>
    <col min="15108" max="15108" width="5.5703125" style="127" customWidth="1"/>
    <col min="15109" max="15109" width="8.5703125" style="127" customWidth="1"/>
    <col min="15110" max="15110" width="9.85546875" style="127" customWidth="1"/>
    <col min="15111" max="15111" width="13.85546875" style="127" customWidth="1"/>
    <col min="15112" max="15115" width="9.140625" style="127"/>
    <col min="15116" max="15116" width="75.42578125" style="127" customWidth="1"/>
    <col min="15117" max="15117" width="45.28515625" style="127" customWidth="1"/>
    <col min="15118" max="15360" width="9.140625" style="127"/>
    <col min="15361" max="15361" width="4.42578125" style="127" customWidth="1"/>
    <col min="15362" max="15362" width="11.5703125" style="127" customWidth="1"/>
    <col min="15363" max="15363" width="40.42578125" style="127" customWidth="1"/>
    <col min="15364" max="15364" width="5.5703125" style="127" customWidth="1"/>
    <col min="15365" max="15365" width="8.5703125" style="127" customWidth="1"/>
    <col min="15366" max="15366" width="9.85546875" style="127" customWidth="1"/>
    <col min="15367" max="15367" width="13.85546875" style="127" customWidth="1"/>
    <col min="15368" max="15371" width="9.140625" style="127"/>
    <col min="15372" max="15372" width="75.42578125" style="127" customWidth="1"/>
    <col min="15373" max="15373" width="45.28515625" style="127" customWidth="1"/>
    <col min="15374" max="15616" width="9.140625" style="127"/>
    <col min="15617" max="15617" width="4.42578125" style="127" customWidth="1"/>
    <col min="15618" max="15618" width="11.5703125" style="127" customWidth="1"/>
    <col min="15619" max="15619" width="40.42578125" style="127" customWidth="1"/>
    <col min="15620" max="15620" width="5.5703125" style="127" customWidth="1"/>
    <col min="15621" max="15621" width="8.5703125" style="127" customWidth="1"/>
    <col min="15622" max="15622" width="9.85546875" style="127" customWidth="1"/>
    <col min="15623" max="15623" width="13.85546875" style="127" customWidth="1"/>
    <col min="15624" max="15627" width="9.140625" style="127"/>
    <col min="15628" max="15628" width="75.42578125" style="127" customWidth="1"/>
    <col min="15629" max="15629" width="45.28515625" style="127" customWidth="1"/>
    <col min="15630" max="15872" width="9.140625" style="127"/>
    <col min="15873" max="15873" width="4.42578125" style="127" customWidth="1"/>
    <col min="15874" max="15874" width="11.5703125" style="127" customWidth="1"/>
    <col min="15875" max="15875" width="40.42578125" style="127" customWidth="1"/>
    <col min="15876" max="15876" width="5.5703125" style="127" customWidth="1"/>
    <col min="15877" max="15877" width="8.5703125" style="127" customWidth="1"/>
    <col min="15878" max="15878" width="9.85546875" style="127" customWidth="1"/>
    <col min="15879" max="15879" width="13.85546875" style="127" customWidth="1"/>
    <col min="15880" max="15883" width="9.140625" style="127"/>
    <col min="15884" max="15884" width="75.42578125" style="127" customWidth="1"/>
    <col min="15885" max="15885" width="45.28515625" style="127" customWidth="1"/>
    <col min="15886" max="16128" width="9.140625" style="127"/>
    <col min="16129" max="16129" width="4.42578125" style="127" customWidth="1"/>
    <col min="16130" max="16130" width="11.5703125" style="127" customWidth="1"/>
    <col min="16131" max="16131" width="40.42578125" style="127" customWidth="1"/>
    <col min="16132" max="16132" width="5.5703125" style="127" customWidth="1"/>
    <col min="16133" max="16133" width="8.5703125" style="127" customWidth="1"/>
    <col min="16134" max="16134" width="9.85546875" style="127" customWidth="1"/>
    <col min="16135" max="16135" width="13.85546875" style="127" customWidth="1"/>
    <col min="16136" max="16139" width="9.140625" style="127"/>
    <col min="16140" max="16140" width="75.42578125" style="127" customWidth="1"/>
    <col min="16141" max="16141" width="45.28515625" style="127" customWidth="1"/>
    <col min="16142" max="16384" width="9.140625" style="127"/>
  </cols>
  <sheetData>
    <row r="1" spans="1:104" ht="15.75" x14ac:dyDescent="0.25">
      <c r="A1" s="224" t="s">
        <v>65</v>
      </c>
      <c r="B1" s="224"/>
      <c r="C1" s="224"/>
      <c r="D1" s="224"/>
      <c r="E1" s="224"/>
      <c r="F1" s="224"/>
      <c r="G1" s="224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205" t="s">
        <v>49</v>
      </c>
      <c r="B3" s="206"/>
      <c r="C3" s="192" t="str">
        <f>CONCATENATE(cislostavby," ",nazevstavby)</f>
        <v xml:space="preserve">Výměna požárních dveří v budově DPS č. p. 2292, Za Humny v Uh. Brodě </v>
      </c>
      <c r="D3" s="132"/>
      <c r="E3" s="133" t="s">
        <v>66</v>
      </c>
      <c r="F3" s="134">
        <f>Rekapitulace!H1</f>
        <v>0</v>
      </c>
      <c r="G3" s="135"/>
    </row>
    <row r="4" spans="1:104" ht="13.5" thickBot="1" x14ac:dyDescent="0.25">
      <c r="A4" s="225" t="s">
        <v>51</v>
      </c>
      <c r="B4" s="208"/>
      <c r="C4" s="193" t="str">
        <f>CONCATENATE(cisloobjektu," ",nazevobjektu)</f>
        <v xml:space="preserve"> Budova DPS č. p. 2292, Za Humny, Uherský Brod</v>
      </c>
      <c r="D4" s="136"/>
      <c r="E4" s="226" t="str">
        <f>Rekapitulace!G2</f>
        <v>Architektonické a stavebně tech. řešení - ETAPA II</v>
      </c>
      <c r="F4" s="227"/>
      <c r="G4" s="228"/>
    </row>
    <row r="5" spans="1:104" ht="13.5" thickTop="1" x14ac:dyDescent="0.2">
      <c r="A5" s="137"/>
      <c r="B5" s="128"/>
      <c r="C5" s="128"/>
      <c r="D5" s="128"/>
      <c r="E5" s="138"/>
      <c r="F5" s="128"/>
      <c r="G5" s="128"/>
    </row>
    <row r="6" spans="1:104" x14ac:dyDescent="0.2">
      <c r="A6" s="139" t="s">
        <v>67</v>
      </c>
      <c r="B6" s="140" t="s">
        <v>68</v>
      </c>
      <c r="C6" s="140" t="s">
        <v>69</v>
      </c>
      <c r="D6" s="140" t="s">
        <v>70</v>
      </c>
      <c r="E6" s="140" t="s">
        <v>71</v>
      </c>
      <c r="F6" s="140" t="s">
        <v>72</v>
      </c>
      <c r="G6" s="141" t="s">
        <v>73</v>
      </c>
    </row>
    <row r="7" spans="1:104" x14ac:dyDescent="0.2">
      <c r="A7" s="142" t="s">
        <v>74</v>
      </c>
      <c r="B7" s="143" t="s">
        <v>77</v>
      </c>
      <c r="C7" s="144" t="s">
        <v>78</v>
      </c>
      <c r="D7" s="145"/>
      <c r="E7" s="146"/>
      <c r="F7" s="146"/>
      <c r="G7" s="147"/>
      <c r="O7" s="148">
        <v>1</v>
      </c>
    </row>
    <row r="8" spans="1:104" x14ac:dyDescent="0.2">
      <c r="A8" s="149">
        <v>1</v>
      </c>
      <c r="B8" s="150" t="s">
        <v>79</v>
      </c>
      <c r="C8" s="151" t="s">
        <v>80</v>
      </c>
      <c r="D8" s="152" t="s">
        <v>81</v>
      </c>
      <c r="E8" s="153">
        <v>22.475000000000001</v>
      </c>
      <c r="F8" s="186"/>
      <c r="G8" s="154">
        <f>E8*F8</f>
        <v>0</v>
      </c>
      <c r="O8" s="148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48">
        <v>1</v>
      </c>
      <c r="CB8" s="148">
        <v>1</v>
      </c>
      <c r="CZ8" s="127">
        <v>1.47E-2</v>
      </c>
    </row>
    <row r="9" spans="1:104" x14ac:dyDescent="0.2">
      <c r="A9" s="155"/>
      <c r="B9" s="158"/>
      <c r="C9" s="217" t="s">
        <v>82</v>
      </c>
      <c r="D9" s="218"/>
      <c r="E9" s="159">
        <v>21.25</v>
      </c>
      <c r="F9" s="160"/>
      <c r="G9" s="161"/>
      <c r="M9" s="157" t="s">
        <v>82</v>
      </c>
      <c r="O9" s="148"/>
    </row>
    <row r="10" spans="1:104" x14ac:dyDescent="0.2">
      <c r="A10" s="155"/>
      <c r="B10" s="158"/>
      <c r="C10" s="217" t="s">
        <v>83</v>
      </c>
      <c r="D10" s="218"/>
      <c r="E10" s="159">
        <v>1.2250000000000001</v>
      </c>
      <c r="F10" s="160"/>
      <c r="G10" s="161"/>
      <c r="M10" s="157" t="s">
        <v>83</v>
      </c>
      <c r="O10" s="148"/>
    </row>
    <row r="11" spans="1:104" x14ac:dyDescent="0.2">
      <c r="A11" s="149">
        <v>2</v>
      </c>
      <c r="B11" s="150" t="s">
        <v>84</v>
      </c>
      <c r="C11" s="151" t="s">
        <v>85</v>
      </c>
      <c r="D11" s="152" t="s">
        <v>81</v>
      </c>
      <c r="E11" s="153">
        <v>108</v>
      </c>
      <c r="F11" s="186"/>
      <c r="G11" s="154">
        <f>E11*F11</f>
        <v>0</v>
      </c>
      <c r="O11" s="148">
        <v>2</v>
      </c>
      <c r="AA11" s="127">
        <v>1</v>
      </c>
      <c r="AB11" s="127">
        <v>1</v>
      </c>
      <c r="AC11" s="127">
        <v>1</v>
      </c>
      <c r="AZ11" s="127">
        <v>1</v>
      </c>
      <c r="BA11" s="127">
        <f>IF(AZ11=1,G11,0)</f>
        <v>0</v>
      </c>
      <c r="BB11" s="127">
        <f>IF(AZ11=2,G11,0)</f>
        <v>0</v>
      </c>
      <c r="BC11" s="127">
        <f>IF(AZ11=3,G11,0)</f>
        <v>0</v>
      </c>
      <c r="BD11" s="127">
        <f>IF(AZ11=4,G11,0)</f>
        <v>0</v>
      </c>
      <c r="BE11" s="127">
        <f>IF(AZ11=5,G11,0)</f>
        <v>0</v>
      </c>
      <c r="CA11" s="148">
        <v>1</v>
      </c>
      <c r="CB11" s="148">
        <v>1</v>
      </c>
      <c r="CZ11" s="127">
        <v>1.8380000000000001E-2</v>
      </c>
    </row>
    <row r="12" spans="1:104" x14ac:dyDescent="0.2">
      <c r="A12" s="155"/>
      <c r="B12" s="158"/>
      <c r="C12" s="217" t="s">
        <v>86</v>
      </c>
      <c r="D12" s="218"/>
      <c r="E12" s="159">
        <v>6</v>
      </c>
      <c r="F12" s="160"/>
      <c r="G12" s="161"/>
      <c r="M12" s="157" t="s">
        <v>86</v>
      </c>
      <c r="O12" s="148"/>
    </row>
    <row r="13" spans="1:104" x14ac:dyDescent="0.2">
      <c r="A13" s="155"/>
      <c r="B13" s="158"/>
      <c r="C13" s="217" t="s">
        <v>87</v>
      </c>
      <c r="D13" s="218"/>
      <c r="E13" s="159">
        <v>102</v>
      </c>
      <c r="F13" s="160"/>
      <c r="G13" s="161"/>
      <c r="M13" s="157" t="s">
        <v>87</v>
      </c>
      <c r="O13" s="148"/>
    </row>
    <row r="14" spans="1:104" x14ac:dyDescent="0.2">
      <c r="A14" s="149">
        <v>3</v>
      </c>
      <c r="B14" s="150" t="s">
        <v>88</v>
      </c>
      <c r="C14" s="151" t="s">
        <v>89</v>
      </c>
      <c r="D14" s="152" t="s">
        <v>90</v>
      </c>
      <c r="E14" s="153">
        <v>89.9</v>
      </c>
      <c r="F14" s="186"/>
      <c r="G14" s="154">
        <f>E14*F14</f>
        <v>0</v>
      </c>
      <c r="O14" s="148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>IF(AZ14=1,G14,0)</f>
        <v>0</v>
      </c>
      <c r="BB14" s="127">
        <f>IF(AZ14=2,G14,0)</f>
        <v>0</v>
      </c>
      <c r="BC14" s="127">
        <f>IF(AZ14=3,G14,0)</f>
        <v>0</v>
      </c>
      <c r="BD14" s="127">
        <f>IF(AZ14=4,G14,0)</f>
        <v>0</v>
      </c>
      <c r="BE14" s="127">
        <f>IF(AZ14=5,G14,0)</f>
        <v>0</v>
      </c>
      <c r="CA14" s="148">
        <v>1</v>
      </c>
      <c r="CB14" s="148">
        <v>1</v>
      </c>
      <c r="CZ14" s="127">
        <v>4.3099999999999996E-3</v>
      </c>
    </row>
    <row r="15" spans="1:104" x14ac:dyDescent="0.2">
      <c r="A15" s="155"/>
      <c r="B15" s="158"/>
      <c r="C15" s="217" t="s">
        <v>91</v>
      </c>
      <c r="D15" s="218"/>
      <c r="E15" s="159">
        <v>4.9000000000000004</v>
      </c>
      <c r="F15" s="160"/>
      <c r="G15" s="161"/>
      <c r="M15" s="157" t="s">
        <v>91</v>
      </c>
      <c r="O15" s="148"/>
    </row>
    <row r="16" spans="1:104" x14ac:dyDescent="0.2">
      <c r="A16" s="155"/>
      <c r="B16" s="158"/>
      <c r="C16" s="217" t="s">
        <v>92</v>
      </c>
      <c r="D16" s="218"/>
      <c r="E16" s="159">
        <v>85</v>
      </c>
      <c r="F16" s="160"/>
      <c r="G16" s="161"/>
      <c r="M16" s="157" t="s">
        <v>92</v>
      </c>
      <c r="O16" s="148"/>
    </row>
    <row r="17" spans="1:104" x14ac:dyDescent="0.2">
      <c r="A17" s="149">
        <v>4</v>
      </c>
      <c r="B17" s="150" t="s">
        <v>93</v>
      </c>
      <c r="C17" s="151" t="s">
        <v>94</v>
      </c>
      <c r="D17" s="152" t="s">
        <v>81</v>
      </c>
      <c r="E17" s="153">
        <v>34</v>
      </c>
      <c r="F17" s="186"/>
      <c r="G17" s="154">
        <f>E17*F17</f>
        <v>0</v>
      </c>
      <c r="O17" s="148">
        <v>2</v>
      </c>
      <c r="AA17" s="127">
        <v>1</v>
      </c>
      <c r="AB17" s="127">
        <v>1</v>
      </c>
      <c r="AC17" s="127">
        <v>1</v>
      </c>
      <c r="AZ17" s="127">
        <v>1</v>
      </c>
      <c r="BA17" s="127">
        <f>IF(AZ17=1,G17,0)</f>
        <v>0</v>
      </c>
      <c r="BB17" s="127">
        <f>IF(AZ17=2,G17,0)</f>
        <v>0</v>
      </c>
      <c r="BC17" s="127">
        <f>IF(AZ17=3,G17,0)</f>
        <v>0</v>
      </c>
      <c r="BD17" s="127">
        <f>IF(AZ17=4,G17,0)</f>
        <v>0</v>
      </c>
      <c r="BE17" s="127">
        <f>IF(AZ17=5,G17,0)</f>
        <v>0</v>
      </c>
      <c r="CA17" s="148">
        <v>1</v>
      </c>
      <c r="CB17" s="148">
        <v>1</v>
      </c>
      <c r="CZ17" s="127">
        <v>1.694E-2</v>
      </c>
    </row>
    <row r="18" spans="1:104" x14ac:dyDescent="0.2">
      <c r="A18" s="155"/>
      <c r="B18" s="158"/>
      <c r="C18" s="217" t="s">
        <v>95</v>
      </c>
      <c r="D18" s="218"/>
      <c r="E18" s="159">
        <v>34</v>
      </c>
      <c r="F18" s="160"/>
      <c r="G18" s="161"/>
      <c r="M18" s="157">
        <v>34</v>
      </c>
      <c r="O18" s="148"/>
    </row>
    <row r="19" spans="1:104" x14ac:dyDescent="0.2">
      <c r="A19" s="149">
        <v>5</v>
      </c>
      <c r="B19" s="150" t="s">
        <v>96</v>
      </c>
      <c r="C19" s="151" t="s">
        <v>97</v>
      </c>
      <c r="D19" s="152" t="s">
        <v>81</v>
      </c>
      <c r="E19" s="153">
        <v>108</v>
      </c>
      <c r="F19" s="186"/>
      <c r="G19" s="154">
        <f>E19*F19</f>
        <v>0</v>
      </c>
      <c r="O19" s="148">
        <v>2</v>
      </c>
      <c r="AA19" s="127">
        <v>1</v>
      </c>
      <c r="AB19" s="127">
        <v>1</v>
      </c>
      <c r="AC19" s="127">
        <v>1</v>
      </c>
      <c r="AZ19" s="127">
        <v>1</v>
      </c>
      <c r="BA19" s="127">
        <f>IF(AZ19=1,G19,0)</f>
        <v>0</v>
      </c>
      <c r="BB19" s="127">
        <f>IF(AZ19=2,G19,0)</f>
        <v>0</v>
      </c>
      <c r="BC19" s="127">
        <f>IF(AZ19=3,G19,0)</f>
        <v>0</v>
      </c>
      <c r="BD19" s="127">
        <f>IF(AZ19=4,G19,0)</f>
        <v>0</v>
      </c>
      <c r="BE19" s="127">
        <f>IF(AZ19=5,G19,0)</f>
        <v>0</v>
      </c>
      <c r="CA19" s="148">
        <v>1</v>
      </c>
      <c r="CB19" s="148">
        <v>1</v>
      </c>
      <c r="CZ19" s="127">
        <v>4.5580000000000002E-2</v>
      </c>
    </row>
    <row r="20" spans="1:104" x14ac:dyDescent="0.2">
      <c r="A20" s="155"/>
      <c r="B20" s="158"/>
      <c r="C20" s="217" t="s">
        <v>86</v>
      </c>
      <c r="D20" s="218"/>
      <c r="E20" s="159">
        <v>6</v>
      </c>
      <c r="F20" s="160"/>
      <c r="G20" s="161"/>
      <c r="M20" s="157" t="s">
        <v>86</v>
      </c>
      <c r="O20" s="148"/>
    </row>
    <row r="21" spans="1:104" x14ac:dyDescent="0.2">
      <c r="A21" s="155"/>
      <c r="B21" s="158"/>
      <c r="C21" s="217" t="s">
        <v>87</v>
      </c>
      <c r="D21" s="218"/>
      <c r="E21" s="159">
        <v>102</v>
      </c>
      <c r="F21" s="160"/>
      <c r="G21" s="161"/>
      <c r="M21" s="157" t="s">
        <v>87</v>
      </c>
      <c r="O21" s="148"/>
    </row>
    <row r="22" spans="1:104" x14ac:dyDescent="0.2">
      <c r="A22" s="149">
        <v>6</v>
      </c>
      <c r="B22" s="150" t="s">
        <v>98</v>
      </c>
      <c r="C22" s="151" t="s">
        <v>99</v>
      </c>
      <c r="D22" s="152" t="s">
        <v>81</v>
      </c>
      <c r="E22" s="153">
        <v>36</v>
      </c>
      <c r="F22" s="186"/>
      <c r="G22" s="154">
        <f>E22*F22</f>
        <v>0</v>
      </c>
      <c r="O22" s="148">
        <v>2</v>
      </c>
      <c r="AA22" s="127">
        <v>1</v>
      </c>
      <c r="AB22" s="127">
        <v>1</v>
      </c>
      <c r="AC22" s="127">
        <v>1</v>
      </c>
      <c r="AZ22" s="127">
        <v>1</v>
      </c>
      <c r="BA22" s="127">
        <f>IF(AZ22=1,G22,0)</f>
        <v>0</v>
      </c>
      <c r="BB22" s="127">
        <f>IF(AZ22=2,G22,0)</f>
        <v>0</v>
      </c>
      <c r="BC22" s="127">
        <f>IF(AZ22=3,G22,0)</f>
        <v>0</v>
      </c>
      <c r="BD22" s="127">
        <f>IF(AZ22=4,G22,0)</f>
        <v>0</v>
      </c>
      <c r="BE22" s="127">
        <f>IF(AZ22=5,G22,0)</f>
        <v>0</v>
      </c>
      <c r="CA22" s="148">
        <v>1</v>
      </c>
      <c r="CB22" s="148">
        <v>1</v>
      </c>
      <c r="CZ22" s="127">
        <v>0</v>
      </c>
    </row>
    <row r="23" spans="1:104" x14ac:dyDescent="0.2">
      <c r="A23" s="155"/>
      <c r="B23" s="158"/>
      <c r="C23" s="217" t="s">
        <v>100</v>
      </c>
      <c r="D23" s="218"/>
      <c r="E23" s="159">
        <v>36</v>
      </c>
      <c r="F23" s="160"/>
      <c r="G23" s="161"/>
      <c r="M23" s="157" t="s">
        <v>100</v>
      </c>
      <c r="O23" s="148"/>
    </row>
    <row r="24" spans="1:104" x14ac:dyDescent="0.2">
      <c r="A24" s="149">
        <v>7</v>
      </c>
      <c r="B24" s="150" t="s">
        <v>101</v>
      </c>
      <c r="C24" s="151" t="s">
        <v>102</v>
      </c>
      <c r="D24" s="152" t="s">
        <v>81</v>
      </c>
      <c r="E24" s="153">
        <v>108</v>
      </c>
      <c r="F24" s="186"/>
      <c r="G24" s="154">
        <f>E24*F24</f>
        <v>0</v>
      </c>
      <c r="O24" s="148">
        <v>2</v>
      </c>
      <c r="AA24" s="127">
        <v>1</v>
      </c>
      <c r="AB24" s="127">
        <v>1</v>
      </c>
      <c r="AC24" s="127">
        <v>1</v>
      </c>
      <c r="AZ24" s="127">
        <v>1</v>
      </c>
      <c r="BA24" s="127">
        <f>IF(AZ24=1,G24,0)</f>
        <v>0</v>
      </c>
      <c r="BB24" s="127">
        <f>IF(AZ24=2,G24,0)</f>
        <v>0</v>
      </c>
      <c r="BC24" s="127">
        <f>IF(AZ24=3,G24,0)</f>
        <v>0</v>
      </c>
      <c r="BD24" s="127">
        <f>IF(AZ24=4,G24,0)</f>
        <v>0</v>
      </c>
      <c r="BE24" s="127">
        <f>IF(AZ24=5,G24,0)</f>
        <v>0</v>
      </c>
      <c r="CA24" s="148">
        <v>1</v>
      </c>
      <c r="CB24" s="148">
        <v>1</v>
      </c>
      <c r="CZ24" s="127">
        <v>3.2000000000000003E-4</v>
      </c>
    </row>
    <row r="25" spans="1:104" x14ac:dyDescent="0.2">
      <c r="A25" s="155"/>
      <c r="B25" s="158"/>
      <c r="C25" s="217" t="s">
        <v>86</v>
      </c>
      <c r="D25" s="218"/>
      <c r="E25" s="159">
        <v>6</v>
      </c>
      <c r="F25" s="160"/>
      <c r="G25" s="161"/>
      <c r="M25" s="157" t="s">
        <v>86</v>
      </c>
      <c r="O25" s="148"/>
    </row>
    <row r="26" spans="1:104" x14ac:dyDescent="0.2">
      <c r="A26" s="155"/>
      <c r="B26" s="158"/>
      <c r="C26" s="217" t="s">
        <v>87</v>
      </c>
      <c r="D26" s="218"/>
      <c r="E26" s="159">
        <v>102</v>
      </c>
      <c r="F26" s="160"/>
      <c r="G26" s="161"/>
      <c r="M26" s="157" t="s">
        <v>87</v>
      </c>
      <c r="O26" s="148"/>
    </row>
    <row r="27" spans="1:104" x14ac:dyDescent="0.2">
      <c r="A27" s="149">
        <v>8</v>
      </c>
      <c r="B27" s="150" t="s">
        <v>103</v>
      </c>
      <c r="C27" s="151" t="s">
        <v>104</v>
      </c>
      <c r="D27" s="152" t="s">
        <v>81</v>
      </c>
      <c r="E27" s="153">
        <v>36</v>
      </c>
      <c r="F27" s="186"/>
      <c r="G27" s="154">
        <f>E27*F27</f>
        <v>0</v>
      </c>
      <c r="O27" s="148">
        <v>2</v>
      </c>
      <c r="AA27" s="127">
        <v>3</v>
      </c>
      <c r="AB27" s="127">
        <v>1</v>
      </c>
      <c r="AC27" s="127">
        <v>63180000</v>
      </c>
      <c r="AZ27" s="127">
        <v>1</v>
      </c>
      <c r="BA27" s="127">
        <f>IF(AZ27=1,G27,0)</f>
        <v>0</v>
      </c>
      <c r="BB27" s="127">
        <f>IF(AZ27=2,G27,0)</f>
        <v>0</v>
      </c>
      <c r="BC27" s="127">
        <f>IF(AZ27=3,G27,0)</f>
        <v>0</v>
      </c>
      <c r="BD27" s="127">
        <f>IF(AZ27=4,G27,0)</f>
        <v>0</v>
      </c>
      <c r="BE27" s="127">
        <f>IF(AZ27=5,G27,0)</f>
        <v>0</v>
      </c>
      <c r="CA27" s="148">
        <v>3</v>
      </c>
      <c r="CB27" s="148">
        <v>1</v>
      </c>
      <c r="CZ27" s="127">
        <v>1.4499999999999999E-3</v>
      </c>
    </row>
    <row r="28" spans="1:104" x14ac:dyDescent="0.2">
      <c r="A28" s="155"/>
      <c r="B28" s="158"/>
      <c r="C28" s="217" t="s">
        <v>100</v>
      </c>
      <c r="D28" s="218"/>
      <c r="E28" s="159">
        <v>36</v>
      </c>
      <c r="F28" s="160"/>
      <c r="G28" s="161"/>
      <c r="M28" s="157" t="s">
        <v>100</v>
      </c>
      <c r="O28" s="148"/>
    </row>
    <row r="29" spans="1:104" x14ac:dyDescent="0.2">
      <c r="A29" s="162"/>
      <c r="B29" s="163" t="s">
        <v>76</v>
      </c>
      <c r="C29" s="164" t="str">
        <f>CONCATENATE(B7," ",C7)</f>
        <v>61 Upravy povrchů vnitřní</v>
      </c>
      <c r="D29" s="165"/>
      <c r="E29" s="166"/>
      <c r="F29" s="167"/>
      <c r="G29" s="168">
        <f>SUM(G7:G28)</f>
        <v>0</v>
      </c>
      <c r="O29" s="148">
        <v>4</v>
      </c>
      <c r="BA29" s="169">
        <f>SUM(BA7:BA28)</f>
        <v>0</v>
      </c>
      <c r="BB29" s="169">
        <f>SUM(BB7:BB28)</f>
        <v>0</v>
      </c>
      <c r="BC29" s="169">
        <f>SUM(BC7:BC28)</f>
        <v>0</v>
      </c>
      <c r="BD29" s="169">
        <f>SUM(BD7:BD28)</f>
        <v>0</v>
      </c>
      <c r="BE29" s="169">
        <f>SUM(BE7:BE28)</f>
        <v>0</v>
      </c>
    </row>
    <row r="30" spans="1:104" x14ac:dyDescent="0.2">
      <c r="A30" s="142" t="s">
        <v>74</v>
      </c>
      <c r="B30" s="143" t="s">
        <v>105</v>
      </c>
      <c r="C30" s="144" t="s">
        <v>106</v>
      </c>
      <c r="D30" s="145"/>
      <c r="E30" s="146"/>
      <c r="F30" s="146"/>
      <c r="G30" s="147"/>
      <c r="O30" s="148">
        <v>1</v>
      </c>
    </row>
    <row r="31" spans="1:104" x14ac:dyDescent="0.2">
      <c r="A31" s="149">
        <v>9</v>
      </c>
      <c r="B31" s="150" t="s">
        <v>107</v>
      </c>
      <c r="C31" s="151" t="s">
        <v>108</v>
      </c>
      <c r="D31" s="152" t="s">
        <v>90</v>
      </c>
      <c r="E31" s="153">
        <v>35.799999999999997</v>
      </c>
      <c r="F31" s="186"/>
      <c r="G31" s="154">
        <f>E31*F31</f>
        <v>0</v>
      </c>
      <c r="O31" s="148">
        <v>2</v>
      </c>
      <c r="AA31" s="127">
        <v>1</v>
      </c>
      <c r="AB31" s="127">
        <v>0</v>
      </c>
      <c r="AC31" s="127">
        <v>0</v>
      </c>
      <c r="AZ31" s="127">
        <v>1</v>
      </c>
      <c r="BA31" s="127">
        <f>IF(AZ31=1,G31,0)</f>
        <v>0</v>
      </c>
      <c r="BB31" s="127">
        <f>IF(AZ31=2,G31,0)</f>
        <v>0</v>
      </c>
      <c r="BC31" s="127">
        <f>IF(AZ31=3,G31,0)</f>
        <v>0</v>
      </c>
      <c r="BD31" s="127">
        <f>IF(AZ31=4,G31,0)</f>
        <v>0</v>
      </c>
      <c r="BE31" s="127">
        <f>IF(AZ31=5,G31,0)</f>
        <v>0</v>
      </c>
      <c r="CA31" s="148">
        <v>1</v>
      </c>
      <c r="CB31" s="148">
        <v>0</v>
      </c>
      <c r="CZ31" s="127">
        <v>0</v>
      </c>
    </row>
    <row r="32" spans="1:104" x14ac:dyDescent="0.2">
      <c r="A32" s="155"/>
      <c r="B32" s="158"/>
      <c r="C32" s="217" t="s">
        <v>109</v>
      </c>
      <c r="D32" s="218"/>
      <c r="E32" s="159">
        <v>35.799999999999997</v>
      </c>
      <c r="F32" s="160"/>
      <c r="G32" s="161"/>
      <c r="M32" s="157" t="s">
        <v>109</v>
      </c>
      <c r="O32" s="148"/>
    </row>
    <row r="33" spans="1:104" x14ac:dyDescent="0.2">
      <c r="A33" s="149">
        <v>10</v>
      </c>
      <c r="B33" s="150" t="s">
        <v>110</v>
      </c>
      <c r="C33" s="151" t="s">
        <v>111</v>
      </c>
      <c r="D33" s="152" t="s">
        <v>81</v>
      </c>
      <c r="E33" s="153">
        <v>4.4749999999999996</v>
      </c>
      <c r="F33" s="186"/>
      <c r="G33" s="154">
        <f>E33*F33</f>
        <v>0</v>
      </c>
      <c r="O33" s="148">
        <v>2</v>
      </c>
      <c r="AA33" s="127">
        <v>1</v>
      </c>
      <c r="AB33" s="127">
        <v>1</v>
      </c>
      <c r="AC33" s="127">
        <v>1</v>
      </c>
      <c r="AZ33" s="127">
        <v>1</v>
      </c>
      <c r="BA33" s="127">
        <f>IF(AZ33=1,G33,0)</f>
        <v>0</v>
      </c>
      <c r="BB33" s="127">
        <f>IF(AZ33=2,G33,0)</f>
        <v>0</v>
      </c>
      <c r="BC33" s="127">
        <f>IF(AZ33=3,G33,0)</f>
        <v>0</v>
      </c>
      <c r="BD33" s="127">
        <f>IF(AZ33=4,G33,0)</f>
        <v>0</v>
      </c>
      <c r="BE33" s="127">
        <f>IF(AZ33=5,G33,0)</f>
        <v>0</v>
      </c>
      <c r="CA33" s="148">
        <v>1</v>
      </c>
      <c r="CB33" s="148">
        <v>1</v>
      </c>
      <c r="CZ33" s="127">
        <v>0.10736</v>
      </c>
    </row>
    <row r="34" spans="1:104" x14ac:dyDescent="0.2">
      <c r="A34" s="155"/>
      <c r="B34" s="158"/>
      <c r="C34" s="217" t="s">
        <v>112</v>
      </c>
      <c r="D34" s="218"/>
      <c r="E34" s="159">
        <v>4.4749999999999996</v>
      </c>
      <c r="F34" s="160"/>
      <c r="G34" s="161"/>
      <c r="M34" s="157" t="s">
        <v>112</v>
      </c>
      <c r="O34" s="148"/>
    </row>
    <row r="35" spans="1:104" x14ac:dyDescent="0.2">
      <c r="A35" s="162"/>
      <c r="B35" s="163" t="s">
        <v>76</v>
      </c>
      <c r="C35" s="164" t="str">
        <f>CONCATENATE(B30," ",C30)</f>
        <v>63 Podlahy a podlahové konstrukce</v>
      </c>
      <c r="D35" s="165"/>
      <c r="E35" s="166"/>
      <c r="F35" s="167"/>
      <c r="G35" s="168">
        <f>SUM(G30:G34)</f>
        <v>0</v>
      </c>
      <c r="O35" s="148">
        <v>4</v>
      </c>
      <c r="BA35" s="169">
        <f>SUM(BA30:BA34)</f>
        <v>0</v>
      </c>
      <c r="BB35" s="169">
        <f>SUM(BB30:BB34)</f>
        <v>0</v>
      </c>
      <c r="BC35" s="169">
        <f>SUM(BC30:BC34)</f>
        <v>0</v>
      </c>
      <c r="BD35" s="169">
        <f>SUM(BD30:BD34)</f>
        <v>0</v>
      </c>
      <c r="BE35" s="169">
        <f>SUM(BE30:BE34)</f>
        <v>0</v>
      </c>
    </row>
    <row r="36" spans="1:104" x14ac:dyDescent="0.2">
      <c r="A36" s="142" t="s">
        <v>74</v>
      </c>
      <c r="B36" s="143" t="s">
        <v>113</v>
      </c>
      <c r="C36" s="144" t="s">
        <v>114</v>
      </c>
      <c r="D36" s="145"/>
      <c r="E36" s="146"/>
      <c r="F36" s="146"/>
      <c r="G36" s="147"/>
      <c r="O36" s="148">
        <v>1</v>
      </c>
    </row>
    <row r="37" spans="1:104" x14ac:dyDescent="0.2">
      <c r="A37" s="149">
        <v>11</v>
      </c>
      <c r="B37" s="150" t="s">
        <v>115</v>
      </c>
      <c r="C37" s="151" t="s">
        <v>116</v>
      </c>
      <c r="D37" s="152" t="s">
        <v>117</v>
      </c>
      <c r="E37" s="153">
        <v>18</v>
      </c>
      <c r="F37" s="186"/>
      <c r="G37" s="154">
        <f>E37*F37</f>
        <v>0</v>
      </c>
      <c r="O37" s="148">
        <v>2</v>
      </c>
      <c r="AA37" s="127">
        <v>1</v>
      </c>
      <c r="AB37" s="127">
        <v>1</v>
      </c>
      <c r="AC37" s="127">
        <v>1</v>
      </c>
      <c r="AZ37" s="127">
        <v>1</v>
      </c>
      <c r="BA37" s="127">
        <f>IF(AZ37=1,G37,0)</f>
        <v>0</v>
      </c>
      <c r="BB37" s="127">
        <f>IF(AZ37=2,G37,0)</f>
        <v>0</v>
      </c>
      <c r="BC37" s="127">
        <f>IF(AZ37=3,G37,0)</f>
        <v>0</v>
      </c>
      <c r="BD37" s="127">
        <f>IF(AZ37=4,G37,0)</f>
        <v>0</v>
      </c>
      <c r="BE37" s="127">
        <f>IF(AZ37=5,G37,0)</f>
        <v>0</v>
      </c>
      <c r="CA37" s="148">
        <v>1</v>
      </c>
      <c r="CB37" s="148">
        <v>1</v>
      </c>
      <c r="CZ37" s="127">
        <v>1.8970000000000001E-2</v>
      </c>
    </row>
    <row r="38" spans="1:104" x14ac:dyDescent="0.2">
      <c r="A38" s="155"/>
      <c r="B38" s="158"/>
      <c r="C38" s="217" t="s">
        <v>118</v>
      </c>
      <c r="D38" s="218"/>
      <c r="E38" s="159">
        <v>1</v>
      </c>
      <c r="F38" s="160"/>
      <c r="G38" s="161"/>
      <c r="M38" s="157" t="s">
        <v>118</v>
      </c>
      <c r="O38" s="148"/>
    </row>
    <row r="39" spans="1:104" x14ac:dyDescent="0.2">
      <c r="A39" s="155"/>
      <c r="B39" s="158"/>
      <c r="C39" s="217" t="s">
        <v>119</v>
      </c>
      <c r="D39" s="218"/>
      <c r="E39" s="159">
        <v>17</v>
      </c>
      <c r="F39" s="160"/>
      <c r="G39" s="161"/>
      <c r="M39" s="157" t="s">
        <v>119</v>
      </c>
      <c r="O39" s="148"/>
    </row>
    <row r="40" spans="1:104" x14ac:dyDescent="0.2">
      <c r="A40" s="149">
        <v>12</v>
      </c>
      <c r="B40" s="150" t="s">
        <v>120</v>
      </c>
      <c r="C40" s="151" t="s">
        <v>121</v>
      </c>
      <c r="D40" s="152" t="s">
        <v>117</v>
      </c>
      <c r="E40" s="153">
        <v>1</v>
      </c>
      <c r="F40" s="186"/>
      <c r="G40" s="154">
        <f>E40*F40</f>
        <v>0</v>
      </c>
      <c r="O40" s="148">
        <v>2</v>
      </c>
      <c r="AA40" s="127">
        <v>3</v>
      </c>
      <c r="AB40" s="127">
        <v>1</v>
      </c>
      <c r="AC40" s="127">
        <v>55330306</v>
      </c>
      <c r="AZ40" s="127">
        <v>1</v>
      </c>
      <c r="BA40" s="127">
        <f>IF(AZ40=1,G40,0)</f>
        <v>0</v>
      </c>
      <c r="BB40" s="127">
        <f>IF(AZ40=2,G40,0)</f>
        <v>0</v>
      </c>
      <c r="BC40" s="127">
        <f>IF(AZ40=3,G40,0)</f>
        <v>0</v>
      </c>
      <c r="BD40" s="127">
        <f>IF(AZ40=4,G40,0)</f>
        <v>0</v>
      </c>
      <c r="BE40" s="127">
        <f>IF(AZ40=5,G40,0)</f>
        <v>0</v>
      </c>
      <c r="CA40" s="148">
        <v>3</v>
      </c>
      <c r="CB40" s="148">
        <v>1</v>
      </c>
      <c r="CZ40" s="127">
        <v>1.0999999999999999E-2</v>
      </c>
    </row>
    <row r="41" spans="1:104" x14ac:dyDescent="0.2">
      <c r="A41" s="155"/>
      <c r="B41" s="158"/>
      <c r="C41" s="217" t="s">
        <v>75</v>
      </c>
      <c r="D41" s="218"/>
      <c r="E41" s="159">
        <v>1</v>
      </c>
      <c r="F41" s="160"/>
      <c r="G41" s="161"/>
      <c r="M41" s="157">
        <v>1</v>
      </c>
      <c r="O41" s="148"/>
    </row>
    <row r="42" spans="1:104" x14ac:dyDescent="0.2">
      <c r="A42" s="149">
        <v>13</v>
      </c>
      <c r="B42" s="150" t="s">
        <v>122</v>
      </c>
      <c r="C42" s="151" t="s">
        <v>123</v>
      </c>
      <c r="D42" s="152" t="s">
        <v>117</v>
      </c>
      <c r="E42" s="153">
        <v>9</v>
      </c>
      <c r="F42" s="186"/>
      <c r="G42" s="154">
        <f>E42*F42</f>
        <v>0</v>
      </c>
      <c r="O42" s="148">
        <v>2</v>
      </c>
      <c r="AA42" s="127">
        <v>3</v>
      </c>
      <c r="AB42" s="127">
        <v>1</v>
      </c>
      <c r="AC42" s="127">
        <v>55330307</v>
      </c>
      <c r="AZ42" s="127">
        <v>1</v>
      </c>
      <c r="BA42" s="127">
        <f>IF(AZ42=1,G42,0)</f>
        <v>0</v>
      </c>
      <c r="BB42" s="127">
        <f>IF(AZ42=2,G42,0)</f>
        <v>0</v>
      </c>
      <c r="BC42" s="127">
        <f>IF(AZ42=3,G42,0)</f>
        <v>0</v>
      </c>
      <c r="BD42" s="127">
        <f>IF(AZ42=4,G42,0)</f>
        <v>0</v>
      </c>
      <c r="BE42" s="127">
        <f>IF(AZ42=5,G42,0)</f>
        <v>0</v>
      </c>
      <c r="CA42" s="148">
        <v>3</v>
      </c>
      <c r="CB42" s="148">
        <v>1</v>
      </c>
      <c r="CZ42" s="127">
        <v>1.1299999999999999E-2</v>
      </c>
    </row>
    <row r="43" spans="1:104" x14ac:dyDescent="0.2">
      <c r="A43" s="155"/>
      <c r="B43" s="158"/>
      <c r="C43" s="217" t="s">
        <v>124</v>
      </c>
      <c r="D43" s="218"/>
      <c r="E43" s="159">
        <v>9</v>
      </c>
      <c r="F43" s="160"/>
      <c r="G43" s="161"/>
      <c r="M43" s="157">
        <v>9</v>
      </c>
      <c r="O43" s="148"/>
    </row>
    <row r="44" spans="1:104" x14ac:dyDescent="0.2">
      <c r="A44" s="149">
        <v>14</v>
      </c>
      <c r="B44" s="150" t="s">
        <v>125</v>
      </c>
      <c r="C44" s="151" t="s">
        <v>126</v>
      </c>
      <c r="D44" s="152" t="s">
        <v>117</v>
      </c>
      <c r="E44" s="153">
        <v>8</v>
      </c>
      <c r="F44" s="186"/>
      <c r="G44" s="154">
        <f>E44*F44</f>
        <v>0</v>
      </c>
      <c r="O44" s="148">
        <v>2</v>
      </c>
      <c r="AA44" s="127">
        <v>3</v>
      </c>
      <c r="AB44" s="127">
        <v>1</v>
      </c>
      <c r="AC44" s="127">
        <v>55330308</v>
      </c>
      <c r="AZ44" s="127">
        <v>1</v>
      </c>
      <c r="BA44" s="127">
        <f>IF(AZ44=1,G44,0)</f>
        <v>0</v>
      </c>
      <c r="BB44" s="127">
        <f>IF(AZ44=2,G44,0)</f>
        <v>0</v>
      </c>
      <c r="BC44" s="127">
        <f>IF(AZ44=3,G44,0)</f>
        <v>0</v>
      </c>
      <c r="BD44" s="127">
        <f>IF(AZ44=4,G44,0)</f>
        <v>0</v>
      </c>
      <c r="BE44" s="127">
        <f>IF(AZ44=5,G44,0)</f>
        <v>0</v>
      </c>
      <c r="CA44" s="148">
        <v>3</v>
      </c>
      <c r="CB44" s="148">
        <v>1</v>
      </c>
      <c r="CZ44" s="127">
        <v>1.1299999999999999E-2</v>
      </c>
    </row>
    <row r="45" spans="1:104" x14ac:dyDescent="0.2">
      <c r="A45" s="155"/>
      <c r="B45" s="158"/>
      <c r="C45" s="217" t="s">
        <v>127</v>
      </c>
      <c r="D45" s="218"/>
      <c r="E45" s="159">
        <v>8</v>
      </c>
      <c r="F45" s="160"/>
      <c r="G45" s="161"/>
      <c r="M45" s="157">
        <v>8</v>
      </c>
      <c r="O45" s="148"/>
    </row>
    <row r="46" spans="1:104" x14ac:dyDescent="0.2">
      <c r="A46" s="162"/>
      <c r="B46" s="163" t="s">
        <v>76</v>
      </c>
      <c r="C46" s="164" t="str">
        <f>CONCATENATE(B36," ",C36)</f>
        <v>64 Výplně otvorů</v>
      </c>
      <c r="D46" s="165"/>
      <c r="E46" s="166"/>
      <c r="F46" s="167"/>
      <c r="G46" s="168">
        <f>SUM(G36:G45)</f>
        <v>0</v>
      </c>
      <c r="O46" s="148">
        <v>4</v>
      </c>
      <c r="BA46" s="169">
        <f>SUM(BA36:BA45)</f>
        <v>0</v>
      </c>
      <c r="BB46" s="169">
        <f>SUM(BB36:BB45)</f>
        <v>0</v>
      </c>
      <c r="BC46" s="169">
        <f>SUM(BC36:BC45)</f>
        <v>0</v>
      </c>
      <c r="BD46" s="169">
        <f>SUM(BD36:BD45)</f>
        <v>0</v>
      </c>
      <c r="BE46" s="169">
        <f>SUM(BE36:BE45)</f>
        <v>0</v>
      </c>
    </row>
    <row r="47" spans="1:104" x14ac:dyDescent="0.2">
      <c r="A47" s="142" t="s">
        <v>74</v>
      </c>
      <c r="B47" s="143" t="s">
        <v>128</v>
      </c>
      <c r="C47" s="144" t="s">
        <v>129</v>
      </c>
      <c r="D47" s="145"/>
      <c r="E47" s="146"/>
      <c r="F47" s="146"/>
      <c r="G47" s="147"/>
      <c r="O47" s="148">
        <v>1</v>
      </c>
    </row>
    <row r="48" spans="1:104" x14ac:dyDescent="0.2">
      <c r="A48" s="149">
        <v>15</v>
      </c>
      <c r="B48" s="150" t="s">
        <v>130</v>
      </c>
      <c r="C48" s="151" t="s">
        <v>131</v>
      </c>
      <c r="D48" s="152" t="s">
        <v>81</v>
      </c>
      <c r="E48" s="153">
        <v>3</v>
      </c>
      <c r="F48" s="186"/>
      <c r="G48" s="154">
        <f>E48*F48</f>
        <v>0</v>
      </c>
      <c r="O48" s="148">
        <v>2</v>
      </c>
      <c r="AA48" s="127">
        <v>1</v>
      </c>
      <c r="AB48" s="127">
        <v>1</v>
      </c>
      <c r="AC48" s="127">
        <v>1</v>
      </c>
      <c r="AZ48" s="127">
        <v>1</v>
      </c>
      <c r="BA48" s="127">
        <f>IF(AZ48=1,G48,0)</f>
        <v>0</v>
      </c>
      <c r="BB48" s="127">
        <f>IF(AZ48=2,G48,0)</f>
        <v>0</v>
      </c>
      <c r="BC48" s="127">
        <f>IF(AZ48=3,G48,0)</f>
        <v>0</v>
      </c>
      <c r="BD48" s="127">
        <f>IF(AZ48=4,G48,0)</f>
        <v>0</v>
      </c>
      <c r="BE48" s="127">
        <f>IF(AZ48=5,G48,0)</f>
        <v>0</v>
      </c>
      <c r="CA48" s="148">
        <v>1</v>
      </c>
      <c r="CB48" s="148">
        <v>1</v>
      </c>
      <c r="CZ48" s="127">
        <v>1.2099999999999999E-3</v>
      </c>
    </row>
    <row r="49" spans="1:104" x14ac:dyDescent="0.2">
      <c r="A49" s="155"/>
      <c r="B49" s="158"/>
      <c r="C49" s="217" t="s">
        <v>132</v>
      </c>
      <c r="D49" s="218"/>
      <c r="E49" s="159">
        <v>3</v>
      </c>
      <c r="F49" s="160"/>
      <c r="G49" s="161"/>
      <c r="M49" s="157">
        <v>3</v>
      </c>
      <c r="O49" s="148"/>
    </row>
    <row r="50" spans="1:104" x14ac:dyDescent="0.2">
      <c r="A50" s="162"/>
      <c r="B50" s="163" t="s">
        <v>76</v>
      </c>
      <c r="C50" s="164" t="str">
        <f>CONCATENATE(B47," ",C47)</f>
        <v>94 Lešení a stavební výtahy</v>
      </c>
      <c r="D50" s="165"/>
      <c r="E50" s="166"/>
      <c r="F50" s="167"/>
      <c r="G50" s="168">
        <f>SUM(G47:G49)</f>
        <v>0</v>
      </c>
      <c r="O50" s="148">
        <v>4</v>
      </c>
      <c r="BA50" s="169">
        <f>SUM(BA47:BA49)</f>
        <v>0</v>
      </c>
      <c r="BB50" s="169">
        <f>SUM(BB47:BB49)</f>
        <v>0</v>
      </c>
      <c r="BC50" s="169">
        <f>SUM(BC47:BC49)</f>
        <v>0</v>
      </c>
      <c r="BD50" s="169">
        <f>SUM(BD47:BD49)</f>
        <v>0</v>
      </c>
      <c r="BE50" s="169">
        <f>SUM(BE47:BE49)</f>
        <v>0</v>
      </c>
    </row>
    <row r="51" spans="1:104" x14ac:dyDescent="0.2">
      <c r="A51" s="142" t="s">
        <v>74</v>
      </c>
      <c r="B51" s="143" t="s">
        <v>133</v>
      </c>
      <c r="C51" s="144" t="s">
        <v>134</v>
      </c>
      <c r="D51" s="145"/>
      <c r="E51" s="146"/>
      <c r="F51" s="146"/>
      <c r="G51" s="147"/>
      <c r="O51" s="148">
        <v>1</v>
      </c>
    </row>
    <row r="52" spans="1:104" x14ac:dyDescent="0.2">
      <c r="A52" s="149">
        <v>16</v>
      </c>
      <c r="B52" s="150" t="s">
        <v>135</v>
      </c>
      <c r="C52" s="151" t="s">
        <v>136</v>
      </c>
      <c r="D52" s="152" t="s">
        <v>117</v>
      </c>
      <c r="E52" s="153">
        <v>18</v>
      </c>
      <c r="F52" s="186"/>
      <c r="G52" s="154">
        <f>E52*F52</f>
        <v>0</v>
      </c>
      <c r="O52" s="148">
        <v>2</v>
      </c>
      <c r="AA52" s="127">
        <v>1</v>
      </c>
      <c r="AB52" s="127">
        <v>1</v>
      </c>
      <c r="AC52" s="127">
        <v>1</v>
      </c>
      <c r="AZ52" s="127">
        <v>1</v>
      </c>
      <c r="BA52" s="127">
        <f>IF(AZ52=1,G52,0)</f>
        <v>0</v>
      </c>
      <c r="BB52" s="127">
        <f>IF(AZ52=2,G52,0)</f>
        <v>0</v>
      </c>
      <c r="BC52" s="127">
        <f>IF(AZ52=3,G52,0)</f>
        <v>0</v>
      </c>
      <c r="BD52" s="127">
        <f>IF(AZ52=4,G52,0)</f>
        <v>0</v>
      </c>
      <c r="BE52" s="127">
        <f>IF(AZ52=5,G52,0)</f>
        <v>0</v>
      </c>
      <c r="CA52" s="148">
        <v>1</v>
      </c>
      <c r="CB52" s="148">
        <v>1</v>
      </c>
      <c r="CZ52" s="127">
        <v>0</v>
      </c>
    </row>
    <row r="53" spans="1:104" x14ac:dyDescent="0.2">
      <c r="A53" s="155"/>
      <c r="B53" s="158"/>
      <c r="C53" s="217" t="s">
        <v>137</v>
      </c>
      <c r="D53" s="218"/>
      <c r="E53" s="159">
        <v>18</v>
      </c>
      <c r="F53" s="160"/>
      <c r="G53" s="161"/>
      <c r="M53" s="157">
        <v>18</v>
      </c>
      <c r="O53" s="148"/>
    </row>
    <row r="54" spans="1:104" x14ac:dyDescent="0.2">
      <c r="A54" s="149">
        <v>17</v>
      </c>
      <c r="B54" s="150" t="s">
        <v>138</v>
      </c>
      <c r="C54" s="151" t="s">
        <v>139</v>
      </c>
      <c r="D54" s="152" t="s">
        <v>81</v>
      </c>
      <c r="E54" s="153">
        <v>36</v>
      </c>
      <c r="F54" s="186"/>
      <c r="G54" s="154">
        <f>E54*F54</f>
        <v>0</v>
      </c>
      <c r="O54" s="148">
        <v>2</v>
      </c>
      <c r="AA54" s="127">
        <v>1</v>
      </c>
      <c r="AB54" s="127">
        <v>1</v>
      </c>
      <c r="AC54" s="127">
        <v>1</v>
      </c>
      <c r="AZ54" s="127">
        <v>1</v>
      </c>
      <c r="BA54" s="127">
        <f>IF(AZ54=1,G54,0)</f>
        <v>0</v>
      </c>
      <c r="BB54" s="127">
        <f>IF(AZ54=2,G54,0)</f>
        <v>0</v>
      </c>
      <c r="BC54" s="127">
        <f>IF(AZ54=3,G54,0)</f>
        <v>0</v>
      </c>
      <c r="BD54" s="127">
        <f>IF(AZ54=4,G54,0)</f>
        <v>0</v>
      </c>
      <c r="BE54" s="127">
        <f>IF(AZ54=5,G54,0)</f>
        <v>0</v>
      </c>
      <c r="CA54" s="148">
        <v>1</v>
      </c>
      <c r="CB54" s="148">
        <v>1</v>
      </c>
      <c r="CZ54" s="127">
        <v>1.17E-3</v>
      </c>
    </row>
    <row r="55" spans="1:104" x14ac:dyDescent="0.2">
      <c r="A55" s="155"/>
      <c r="B55" s="158"/>
      <c r="C55" s="217" t="s">
        <v>140</v>
      </c>
      <c r="D55" s="218"/>
      <c r="E55" s="159">
        <v>36</v>
      </c>
      <c r="F55" s="160"/>
      <c r="G55" s="161"/>
      <c r="M55" s="157" t="s">
        <v>140</v>
      </c>
      <c r="O55" s="148"/>
    </row>
    <row r="56" spans="1:104" x14ac:dyDescent="0.2">
      <c r="A56" s="149">
        <v>18</v>
      </c>
      <c r="B56" s="150" t="s">
        <v>141</v>
      </c>
      <c r="C56" s="151" t="s">
        <v>142</v>
      </c>
      <c r="D56" s="152" t="s">
        <v>81</v>
      </c>
      <c r="E56" s="153">
        <v>108</v>
      </c>
      <c r="F56" s="186"/>
      <c r="G56" s="154">
        <f>E56*F56</f>
        <v>0</v>
      </c>
      <c r="O56" s="148">
        <v>2</v>
      </c>
      <c r="AA56" s="127">
        <v>1</v>
      </c>
      <c r="AB56" s="127">
        <v>1</v>
      </c>
      <c r="AC56" s="127">
        <v>1</v>
      </c>
      <c r="AZ56" s="127">
        <v>1</v>
      </c>
      <c r="BA56" s="127">
        <f>IF(AZ56=1,G56,0)</f>
        <v>0</v>
      </c>
      <c r="BB56" s="127">
        <f>IF(AZ56=2,G56,0)</f>
        <v>0</v>
      </c>
      <c r="BC56" s="127">
        <f>IF(AZ56=3,G56,0)</f>
        <v>0</v>
      </c>
      <c r="BD56" s="127">
        <f>IF(AZ56=4,G56,0)</f>
        <v>0</v>
      </c>
      <c r="BE56" s="127">
        <f>IF(AZ56=5,G56,0)</f>
        <v>0</v>
      </c>
      <c r="CA56" s="148">
        <v>1</v>
      </c>
      <c r="CB56" s="148">
        <v>1</v>
      </c>
      <c r="CZ56" s="127">
        <v>0</v>
      </c>
    </row>
    <row r="57" spans="1:104" x14ac:dyDescent="0.2">
      <c r="A57" s="155"/>
      <c r="B57" s="158"/>
      <c r="C57" s="217" t="s">
        <v>86</v>
      </c>
      <c r="D57" s="218"/>
      <c r="E57" s="159">
        <v>6</v>
      </c>
      <c r="F57" s="160"/>
      <c r="G57" s="161"/>
      <c r="M57" s="157" t="s">
        <v>86</v>
      </c>
      <c r="O57" s="148"/>
    </row>
    <row r="58" spans="1:104" x14ac:dyDescent="0.2">
      <c r="A58" s="155"/>
      <c r="B58" s="158"/>
      <c r="C58" s="217" t="s">
        <v>87</v>
      </c>
      <c r="D58" s="218"/>
      <c r="E58" s="159">
        <v>102</v>
      </c>
      <c r="F58" s="160"/>
      <c r="G58" s="161"/>
      <c r="M58" s="157" t="s">
        <v>87</v>
      </c>
      <c r="O58" s="148"/>
    </row>
    <row r="59" spans="1:104" x14ac:dyDescent="0.2">
      <c r="A59" s="149">
        <v>19</v>
      </c>
      <c r="B59" s="150" t="s">
        <v>143</v>
      </c>
      <c r="C59" s="151" t="s">
        <v>144</v>
      </c>
      <c r="D59" s="152" t="s">
        <v>145</v>
      </c>
      <c r="E59" s="153">
        <v>9.3589974999999992</v>
      </c>
      <c r="F59" s="186"/>
      <c r="G59" s="154">
        <f>E59*F59</f>
        <v>0</v>
      </c>
      <c r="O59" s="148">
        <v>2</v>
      </c>
      <c r="AA59" s="127">
        <v>7</v>
      </c>
      <c r="AB59" s="127">
        <v>1</v>
      </c>
      <c r="AC59" s="127">
        <v>2</v>
      </c>
      <c r="AZ59" s="127">
        <v>1</v>
      </c>
      <c r="BA59" s="127">
        <f>IF(AZ59=1,G59,0)</f>
        <v>0</v>
      </c>
      <c r="BB59" s="127">
        <f>IF(AZ59=2,G59,0)</f>
        <v>0</v>
      </c>
      <c r="BC59" s="127">
        <f>IF(AZ59=3,G59,0)</f>
        <v>0</v>
      </c>
      <c r="BD59" s="127">
        <f>IF(AZ59=4,G59,0)</f>
        <v>0</v>
      </c>
      <c r="BE59" s="127">
        <f>IF(AZ59=5,G59,0)</f>
        <v>0</v>
      </c>
      <c r="CA59" s="148">
        <v>7</v>
      </c>
      <c r="CB59" s="148">
        <v>1</v>
      </c>
      <c r="CZ59" s="127">
        <v>0</v>
      </c>
    </row>
    <row r="60" spans="1:104" x14ac:dyDescent="0.2">
      <c r="A60" s="149">
        <v>20</v>
      </c>
      <c r="B60" s="150" t="s">
        <v>146</v>
      </c>
      <c r="C60" s="151" t="s">
        <v>147</v>
      </c>
      <c r="D60" s="152" t="s">
        <v>145</v>
      </c>
      <c r="E60" s="153">
        <v>7.7039999999999997</v>
      </c>
      <c r="F60" s="186"/>
      <c r="G60" s="154">
        <f>E60*F60</f>
        <v>0</v>
      </c>
      <c r="O60" s="148">
        <v>2</v>
      </c>
      <c r="AA60" s="127">
        <v>8</v>
      </c>
      <c r="AB60" s="127">
        <v>0</v>
      </c>
      <c r="AC60" s="127">
        <v>3</v>
      </c>
      <c r="AZ60" s="127">
        <v>1</v>
      </c>
      <c r="BA60" s="127">
        <f>IF(AZ60=1,G60,0)</f>
        <v>0</v>
      </c>
      <c r="BB60" s="127">
        <f>IF(AZ60=2,G60,0)</f>
        <v>0</v>
      </c>
      <c r="BC60" s="127">
        <f>IF(AZ60=3,G60,0)</f>
        <v>0</v>
      </c>
      <c r="BD60" s="127">
        <f>IF(AZ60=4,G60,0)</f>
        <v>0</v>
      </c>
      <c r="BE60" s="127">
        <f>IF(AZ60=5,G60,0)</f>
        <v>0</v>
      </c>
      <c r="CA60" s="148">
        <v>8</v>
      </c>
      <c r="CB60" s="148">
        <v>0</v>
      </c>
      <c r="CZ60" s="127">
        <v>0</v>
      </c>
    </row>
    <row r="61" spans="1:104" x14ac:dyDescent="0.2">
      <c r="A61" s="149">
        <v>21</v>
      </c>
      <c r="B61" s="150" t="s">
        <v>148</v>
      </c>
      <c r="C61" s="151" t="s">
        <v>149</v>
      </c>
      <c r="D61" s="152" t="s">
        <v>145</v>
      </c>
      <c r="E61" s="153">
        <v>7.7039999999999997</v>
      </c>
      <c r="F61" s="186"/>
      <c r="G61" s="154">
        <f>E61*F61</f>
        <v>0</v>
      </c>
      <c r="O61" s="148">
        <v>2</v>
      </c>
      <c r="AA61" s="127">
        <v>8</v>
      </c>
      <c r="AB61" s="127">
        <v>0</v>
      </c>
      <c r="AC61" s="127">
        <v>3</v>
      </c>
      <c r="AZ61" s="127">
        <v>1</v>
      </c>
      <c r="BA61" s="127">
        <f>IF(AZ61=1,G61,0)</f>
        <v>0</v>
      </c>
      <c r="BB61" s="127">
        <f>IF(AZ61=2,G61,0)</f>
        <v>0</v>
      </c>
      <c r="BC61" s="127">
        <f>IF(AZ61=3,G61,0)</f>
        <v>0</v>
      </c>
      <c r="BD61" s="127">
        <f>IF(AZ61=4,G61,0)</f>
        <v>0</v>
      </c>
      <c r="BE61" s="127">
        <f>IF(AZ61=5,G61,0)</f>
        <v>0</v>
      </c>
      <c r="CA61" s="148">
        <v>8</v>
      </c>
      <c r="CB61" s="148">
        <v>0</v>
      </c>
      <c r="CZ61" s="127">
        <v>0</v>
      </c>
    </row>
    <row r="62" spans="1:104" x14ac:dyDescent="0.2">
      <c r="A62" s="162"/>
      <c r="B62" s="163" t="s">
        <v>76</v>
      </c>
      <c r="C62" s="164" t="str">
        <f>CONCATENATE(B51," ",C51)</f>
        <v>96 Bourání konstrukcí</v>
      </c>
      <c r="D62" s="165"/>
      <c r="E62" s="166"/>
      <c r="F62" s="167"/>
      <c r="G62" s="168">
        <f>SUM(G51:G61)</f>
        <v>0</v>
      </c>
      <c r="O62" s="148">
        <v>4</v>
      </c>
      <c r="BA62" s="169">
        <f>SUM(BA51:BA61)</f>
        <v>0</v>
      </c>
      <c r="BB62" s="169">
        <f>SUM(BB51:BB61)</f>
        <v>0</v>
      </c>
      <c r="BC62" s="169">
        <f>SUM(BC51:BC61)</f>
        <v>0</v>
      </c>
      <c r="BD62" s="169">
        <f>SUM(BD51:BD61)</f>
        <v>0</v>
      </c>
      <c r="BE62" s="169">
        <f>SUM(BE51:BE61)</f>
        <v>0</v>
      </c>
    </row>
    <row r="63" spans="1:104" x14ac:dyDescent="0.2">
      <c r="A63" s="142" t="s">
        <v>74</v>
      </c>
      <c r="B63" s="143" t="s">
        <v>150</v>
      </c>
      <c r="C63" s="144" t="s">
        <v>151</v>
      </c>
      <c r="D63" s="145"/>
      <c r="E63" s="146"/>
      <c r="F63" s="146"/>
      <c r="G63" s="147"/>
      <c r="O63" s="148">
        <v>1</v>
      </c>
    </row>
    <row r="64" spans="1:104" x14ac:dyDescent="0.2">
      <c r="A64" s="149">
        <v>22</v>
      </c>
      <c r="B64" s="150" t="s">
        <v>152</v>
      </c>
      <c r="C64" s="151" t="s">
        <v>153</v>
      </c>
      <c r="D64" s="152" t="s">
        <v>90</v>
      </c>
      <c r="E64" s="153">
        <v>17.899999999999999</v>
      </c>
      <c r="F64" s="186"/>
      <c r="G64" s="154">
        <f>E64*F64</f>
        <v>0</v>
      </c>
      <c r="O64" s="148">
        <v>2</v>
      </c>
      <c r="AA64" s="127">
        <v>1</v>
      </c>
      <c r="AB64" s="127">
        <v>1</v>
      </c>
      <c r="AC64" s="127">
        <v>1</v>
      </c>
      <c r="AZ64" s="127">
        <v>1</v>
      </c>
      <c r="BA64" s="127">
        <f>IF(AZ64=1,G64,0)</f>
        <v>0</v>
      </c>
      <c r="BB64" s="127">
        <f>IF(AZ64=2,G64,0)</f>
        <v>0</v>
      </c>
      <c r="BC64" s="127">
        <f>IF(AZ64=3,G64,0)</f>
        <v>0</v>
      </c>
      <c r="BD64" s="127">
        <f>IF(AZ64=4,G64,0)</f>
        <v>0</v>
      </c>
      <c r="BE64" s="127">
        <f>IF(AZ64=5,G64,0)</f>
        <v>0</v>
      </c>
      <c r="CA64" s="148">
        <v>1</v>
      </c>
      <c r="CB64" s="148">
        <v>1</v>
      </c>
      <c r="CZ64" s="127">
        <v>0</v>
      </c>
    </row>
    <row r="65" spans="1:104" x14ac:dyDescent="0.2">
      <c r="A65" s="155"/>
      <c r="B65" s="158"/>
      <c r="C65" s="217" t="s">
        <v>154</v>
      </c>
      <c r="D65" s="218"/>
      <c r="E65" s="159">
        <v>17.899999999999999</v>
      </c>
      <c r="F65" s="160"/>
      <c r="G65" s="161"/>
      <c r="M65" s="157" t="s">
        <v>154</v>
      </c>
      <c r="O65" s="148"/>
    </row>
    <row r="66" spans="1:104" x14ac:dyDescent="0.2">
      <c r="A66" s="149">
        <v>23</v>
      </c>
      <c r="B66" s="150" t="s">
        <v>155</v>
      </c>
      <c r="C66" s="151" t="s">
        <v>156</v>
      </c>
      <c r="D66" s="152" t="s">
        <v>90</v>
      </c>
      <c r="E66" s="153">
        <v>3.6</v>
      </c>
      <c r="F66" s="186"/>
      <c r="G66" s="154">
        <f>E66*F66</f>
        <v>0</v>
      </c>
      <c r="O66" s="148">
        <v>2</v>
      </c>
      <c r="AA66" s="127">
        <v>12</v>
      </c>
      <c r="AB66" s="127">
        <v>0</v>
      </c>
      <c r="AC66" s="127">
        <v>7</v>
      </c>
      <c r="AZ66" s="127">
        <v>1</v>
      </c>
      <c r="BA66" s="127">
        <f>IF(AZ66=1,G66,0)</f>
        <v>0</v>
      </c>
      <c r="BB66" s="127">
        <f>IF(AZ66=2,G66,0)</f>
        <v>0</v>
      </c>
      <c r="BC66" s="127">
        <f>IF(AZ66=3,G66,0)</f>
        <v>0</v>
      </c>
      <c r="BD66" s="127">
        <f>IF(AZ66=4,G66,0)</f>
        <v>0</v>
      </c>
      <c r="BE66" s="127">
        <f>IF(AZ66=5,G66,0)</f>
        <v>0</v>
      </c>
      <c r="CA66" s="148">
        <v>12</v>
      </c>
      <c r="CB66" s="148">
        <v>0</v>
      </c>
      <c r="CZ66" s="127">
        <v>0</v>
      </c>
    </row>
    <row r="67" spans="1:104" x14ac:dyDescent="0.2">
      <c r="A67" s="155"/>
      <c r="B67" s="158"/>
      <c r="C67" s="217" t="s">
        <v>157</v>
      </c>
      <c r="D67" s="218"/>
      <c r="E67" s="159">
        <v>3.6</v>
      </c>
      <c r="F67" s="160"/>
      <c r="G67" s="161"/>
      <c r="M67" s="157" t="s">
        <v>157</v>
      </c>
      <c r="O67" s="148"/>
    </row>
    <row r="68" spans="1:104" x14ac:dyDescent="0.2">
      <c r="A68" s="162"/>
      <c r="B68" s="163" t="s">
        <v>76</v>
      </c>
      <c r="C68" s="164" t="str">
        <f>CONCATENATE(B63," ",C63)</f>
        <v>97 Prorážení otvorů</v>
      </c>
      <c r="D68" s="165"/>
      <c r="E68" s="166"/>
      <c r="F68" s="167"/>
      <c r="G68" s="168">
        <f>SUM(G63:G67)</f>
        <v>0</v>
      </c>
      <c r="O68" s="148">
        <v>4</v>
      </c>
      <c r="BA68" s="169">
        <f>SUM(BA63:BA67)</f>
        <v>0</v>
      </c>
      <c r="BB68" s="169">
        <f>SUM(BB63:BB67)</f>
        <v>0</v>
      </c>
      <c r="BC68" s="169">
        <f>SUM(BC63:BC67)</f>
        <v>0</v>
      </c>
      <c r="BD68" s="169">
        <f>SUM(BD63:BD67)</f>
        <v>0</v>
      </c>
      <c r="BE68" s="169">
        <f>SUM(BE63:BE67)</f>
        <v>0</v>
      </c>
    </row>
    <row r="69" spans="1:104" x14ac:dyDescent="0.2">
      <c r="A69" s="142" t="s">
        <v>74</v>
      </c>
      <c r="B69" s="143" t="s">
        <v>158</v>
      </c>
      <c r="C69" s="144" t="s">
        <v>159</v>
      </c>
      <c r="D69" s="145"/>
      <c r="E69" s="146"/>
      <c r="F69" s="146"/>
      <c r="G69" s="147"/>
      <c r="O69" s="148">
        <v>1</v>
      </c>
    </row>
    <row r="70" spans="1:104" ht="12" customHeight="1" x14ac:dyDescent="0.2">
      <c r="A70" s="149">
        <v>24</v>
      </c>
      <c r="B70" s="150" t="s">
        <v>160</v>
      </c>
      <c r="C70" s="151" t="s">
        <v>161</v>
      </c>
      <c r="D70" s="152" t="s">
        <v>117</v>
      </c>
      <c r="E70" s="153">
        <v>3</v>
      </c>
      <c r="F70" s="186"/>
      <c r="G70" s="154">
        <f>E70*F70</f>
        <v>0</v>
      </c>
      <c r="O70" s="148">
        <v>2</v>
      </c>
      <c r="AA70" s="127">
        <v>1</v>
      </c>
      <c r="AB70" s="127">
        <v>7</v>
      </c>
      <c r="AC70" s="127">
        <v>7</v>
      </c>
      <c r="AZ70" s="127">
        <v>2</v>
      </c>
      <c r="BA70" s="127">
        <f>IF(AZ70=1,G70,0)</f>
        <v>0</v>
      </c>
      <c r="BB70" s="127">
        <f>IF(AZ70=2,G70,0)</f>
        <v>0</v>
      </c>
      <c r="BC70" s="127">
        <f>IF(AZ70=3,G70,0)</f>
        <v>0</v>
      </c>
      <c r="BD70" s="127">
        <f>IF(AZ70=4,G70,0)</f>
        <v>0</v>
      </c>
      <c r="BE70" s="127">
        <f>IF(AZ70=5,G70,0)</f>
        <v>0</v>
      </c>
      <c r="CA70" s="148">
        <v>1</v>
      </c>
      <c r="CB70" s="148">
        <v>7</v>
      </c>
      <c r="CZ70" s="127">
        <v>5.0000000000000001E-3</v>
      </c>
    </row>
    <row r="71" spans="1:104" x14ac:dyDescent="0.2">
      <c r="A71" s="155"/>
      <c r="B71" s="156"/>
      <c r="C71" s="214" t="s">
        <v>162</v>
      </c>
      <c r="D71" s="215"/>
      <c r="E71" s="215"/>
      <c r="F71" s="215"/>
      <c r="G71" s="216"/>
      <c r="L71" s="157" t="s">
        <v>162</v>
      </c>
      <c r="O71" s="148">
        <v>3</v>
      </c>
    </row>
    <row r="72" spans="1:104" x14ac:dyDescent="0.2">
      <c r="A72" s="155"/>
      <c r="B72" s="156"/>
      <c r="C72" s="214" t="s">
        <v>163</v>
      </c>
      <c r="D72" s="215"/>
      <c r="E72" s="215"/>
      <c r="F72" s="215"/>
      <c r="G72" s="216"/>
      <c r="L72" s="157" t="s">
        <v>163</v>
      </c>
      <c r="O72" s="148">
        <v>3</v>
      </c>
    </row>
    <row r="73" spans="1:104" x14ac:dyDescent="0.2">
      <c r="A73" s="155"/>
      <c r="B73" s="158"/>
      <c r="C73" s="217" t="s">
        <v>132</v>
      </c>
      <c r="D73" s="218"/>
      <c r="E73" s="159">
        <v>3</v>
      </c>
      <c r="F73" s="160"/>
      <c r="G73" s="161"/>
      <c r="M73" s="157">
        <v>3</v>
      </c>
      <c r="O73" s="148"/>
    </row>
    <row r="74" spans="1:104" ht="22.5" x14ac:dyDescent="0.2">
      <c r="A74" s="149">
        <v>25</v>
      </c>
      <c r="B74" s="150" t="s">
        <v>164</v>
      </c>
      <c r="C74" s="151" t="s">
        <v>165</v>
      </c>
      <c r="D74" s="152" t="s">
        <v>117</v>
      </c>
      <c r="E74" s="153">
        <v>2</v>
      </c>
      <c r="F74" s="186"/>
      <c r="G74" s="154">
        <f>E74*F74</f>
        <v>0</v>
      </c>
      <c r="O74" s="148">
        <v>2</v>
      </c>
      <c r="AA74" s="127">
        <v>1</v>
      </c>
      <c r="AB74" s="127">
        <v>7</v>
      </c>
      <c r="AC74" s="127">
        <v>7</v>
      </c>
      <c r="AZ74" s="127">
        <v>2</v>
      </c>
      <c r="BA74" s="127">
        <f>IF(AZ74=1,G74,0)</f>
        <v>0</v>
      </c>
      <c r="BB74" s="127">
        <f>IF(AZ74=2,G74,0)</f>
        <v>0</v>
      </c>
      <c r="BC74" s="127">
        <f>IF(AZ74=3,G74,0)</f>
        <v>0</v>
      </c>
      <c r="BD74" s="127">
        <f>IF(AZ74=4,G74,0)</f>
        <v>0</v>
      </c>
      <c r="BE74" s="127">
        <f>IF(AZ74=5,G74,0)</f>
        <v>0</v>
      </c>
      <c r="CA74" s="148">
        <v>1</v>
      </c>
      <c r="CB74" s="148">
        <v>7</v>
      </c>
      <c r="CZ74" s="127">
        <v>5.0000000000000001E-3</v>
      </c>
    </row>
    <row r="75" spans="1:104" x14ac:dyDescent="0.2">
      <c r="A75" s="155"/>
      <c r="B75" s="156"/>
      <c r="C75" s="214" t="s">
        <v>162</v>
      </c>
      <c r="D75" s="215"/>
      <c r="E75" s="215"/>
      <c r="F75" s="215"/>
      <c r="G75" s="216"/>
      <c r="L75" s="157" t="s">
        <v>162</v>
      </c>
      <c r="O75" s="148">
        <v>3</v>
      </c>
    </row>
    <row r="76" spans="1:104" x14ac:dyDescent="0.2">
      <c r="A76" s="155"/>
      <c r="B76" s="156"/>
      <c r="C76" s="214" t="s">
        <v>163</v>
      </c>
      <c r="D76" s="215"/>
      <c r="E76" s="215"/>
      <c r="F76" s="215"/>
      <c r="G76" s="216"/>
      <c r="L76" s="157" t="s">
        <v>163</v>
      </c>
      <c r="O76" s="148">
        <v>3</v>
      </c>
    </row>
    <row r="77" spans="1:104" x14ac:dyDescent="0.2">
      <c r="A77" s="155"/>
      <c r="B77" s="158"/>
      <c r="C77" s="217" t="s">
        <v>166</v>
      </c>
      <c r="D77" s="218"/>
      <c r="E77" s="159">
        <v>2</v>
      </c>
      <c r="F77" s="160"/>
      <c r="G77" s="161"/>
      <c r="M77" s="157">
        <v>2</v>
      </c>
      <c r="O77" s="148"/>
    </row>
    <row r="78" spans="1:104" ht="22.5" x14ac:dyDescent="0.2">
      <c r="A78" s="149">
        <v>26</v>
      </c>
      <c r="B78" s="150" t="s">
        <v>167</v>
      </c>
      <c r="C78" s="151" t="s">
        <v>168</v>
      </c>
      <c r="D78" s="152" t="s">
        <v>117</v>
      </c>
      <c r="E78" s="153">
        <v>7</v>
      </c>
      <c r="F78" s="186"/>
      <c r="G78" s="154">
        <f>E78*F78</f>
        <v>0</v>
      </c>
      <c r="O78" s="148">
        <v>2</v>
      </c>
      <c r="AA78" s="127">
        <v>1</v>
      </c>
      <c r="AB78" s="127">
        <v>7</v>
      </c>
      <c r="AC78" s="127">
        <v>7</v>
      </c>
      <c r="AZ78" s="127">
        <v>2</v>
      </c>
      <c r="BA78" s="127">
        <f>IF(AZ78=1,G78,0)</f>
        <v>0</v>
      </c>
      <c r="BB78" s="127">
        <f>IF(AZ78=2,G78,0)</f>
        <v>0</v>
      </c>
      <c r="BC78" s="127">
        <f>IF(AZ78=3,G78,0)</f>
        <v>0</v>
      </c>
      <c r="BD78" s="127">
        <f>IF(AZ78=4,G78,0)</f>
        <v>0</v>
      </c>
      <c r="BE78" s="127">
        <f>IF(AZ78=5,G78,0)</f>
        <v>0</v>
      </c>
      <c r="CA78" s="148">
        <v>1</v>
      </c>
      <c r="CB78" s="148">
        <v>7</v>
      </c>
      <c r="CZ78" s="127">
        <v>2.7000000000000001E-3</v>
      </c>
    </row>
    <row r="79" spans="1:104" x14ac:dyDescent="0.2">
      <c r="A79" s="155"/>
      <c r="B79" s="156"/>
      <c r="C79" s="214" t="s">
        <v>169</v>
      </c>
      <c r="D79" s="215"/>
      <c r="E79" s="215"/>
      <c r="F79" s="215"/>
      <c r="G79" s="216"/>
      <c r="L79" s="157" t="s">
        <v>169</v>
      </c>
      <c r="O79" s="148">
        <v>3</v>
      </c>
    </row>
    <row r="80" spans="1:104" x14ac:dyDescent="0.2">
      <c r="A80" s="155"/>
      <c r="B80" s="156"/>
      <c r="C80" s="214" t="s">
        <v>170</v>
      </c>
      <c r="D80" s="215"/>
      <c r="E80" s="215"/>
      <c r="F80" s="215"/>
      <c r="G80" s="216"/>
      <c r="L80" s="157" t="s">
        <v>170</v>
      </c>
      <c r="O80" s="148">
        <v>3</v>
      </c>
    </row>
    <row r="81" spans="1:104" x14ac:dyDescent="0.2">
      <c r="A81" s="155"/>
      <c r="B81" s="156"/>
      <c r="C81" s="214" t="s">
        <v>171</v>
      </c>
      <c r="D81" s="215"/>
      <c r="E81" s="215"/>
      <c r="F81" s="215"/>
      <c r="G81" s="216"/>
      <c r="L81" s="157" t="s">
        <v>171</v>
      </c>
      <c r="O81" s="148">
        <v>3</v>
      </c>
    </row>
    <row r="82" spans="1:104" x14ac:dyDescent="0.2">
      <c r="A82" s="155"/>
      <c r="B82" s="156"/>
      <c r="C82" s="214" t="s">
        <v>163</v>
      </c>
      <c r="D82" s="215"/>
      <c r="E82" s="215"/>
      <c r="F82" s="215"/>
      <c r="G82" s="216"/>
      <c r="L82" s="157" t="s">
        <v>163</v>
      </c>
      <c r="O82" s="148">
        <v>3</v>
      </c>
    </row>
    <row r="83" spans="1:104" x14ac:dyDescent="0.2">
      <c r="A83" s="155"/>
      <c r="B83" s="158"/>
      <c r="C83" s="217" t="s">
        <v>172</v>
      </c>
      <c r="D83" s="218"/>
      <c r="E83" s="159">
        <v>7</v>
      </c>
      <c r="F83" s="160"/>
      <c r="G83" s="161"/>
      <c r="M83" s="157">
        <v>7</v>
      </c>
      <c r="O83" s="148"/>
    </row>
    <row r="84" spans="1:104" ht="22.5" x14ac:dyDescent="0.2">
      <c r="A84" s="149">
        <v>27</v>
      </c>
      <c r="B84" s="150" t="s">
        <v>173</v>
      </c>
      <c r="C84" s="151" t="s">
        <v>174</v>
      </c>
      <c r="D84" s="152" t="s">
        <v>117</v>
      </c>
      <c r="E84" s="153">
        <v>7</v>
      </c>
      <c r="F84" s="186"/>
      <c r="G84" s="154">
        <f>E84*F84</f>
        <v>0</v>
      </c>
      <c r="O84" s="148">
        <v>2</v>
      </c>
      <c r="AA84" s="127">
        <v>1</v>
      </c>
      <c r="AB84" s="127">
        <v>7</v>
      </c>
      <c r="AC84" s="127">
        <v>7</v>
      </c>
      <c r="AZ84" s="127">
        <v>2</v>
      </c>
      <c r="BA84" s="127">
        <f>IF(AZ84=1,G84,0)</f>
        <v>0</v>
      </c>
      <c r="BB84" s="127">
        <f>IF(AZ84=2,G84,0)</f>
        <v>0</v>
      </c>
      <c r="BC84" s="127">
        <f>IF(AZ84=3,G84,0)</f>
        <v>0</v>
      </c>
      <c r="BD84" s="127">
        <f>IF(AZ84=4,G84,0)</f>
        <v>0</v>
      </c>
      <c r="BE84" s="127">
        <f>IF(AZ84=5,G84,0)</f>
        <v>0</v>
      </c>
      <c r="CA84" s="148">
        <v>1</v>
      </c>
      <c r="CB84" s="148">
        <v>7</v>
      </c>
      <c r="CZ84" s="127">
        <v>5.0000000000000001E-3</v>
      </c>
    </row>
    <row r="85" spans="1:104" x14ac:dyDescent="0.2">
      <c r="A85" s="155"/>
      <c r="B85" s="156"/>
      <c r="C85" s="214" t="s">
        <v>175</v>
      </c>
      <c r="D85" s="215"/>
      <c r="E85" s="215"/>
      <c r="F85" s="215"/>
      <c r="G85" s="216"/>
      <c r="L85" s="157" t="s">
        <v>175</v>
      </c>
      <c r="O85" s="148">
        <v>3</v>
      </c>
    </row>
    <row r="86" spans="1:104" x14ac:dyDescent="0.2">
      <c r="A86" s="155"/>
      <c r="B86" s="156"/>
      <c r="C86" s="214" t="s">
        <v>254</v>
      </c>
      <c r="D86" s="215"/>
      <c r="E86" s="215"/>
      <c r="F86" s="215"/>
      <c r="G86" s="216"/>
      <c r="L86" s="157" t="s">
        <v>176</v>
      </c>
      <c r="O86" s="148">
        <v>3</v>
      </c>
    </row>
    <row r="87" spans="1:104" x14ac:dyDescent="0.2">
      <c r="A87" s="155"/>
      <c r="B87" s="156"/>
      <c r="C87" s="214" t="s">
        <v>177</v>
      </c>
      <c r="D87" s="215"/>
      <c r="E87" s="215"/>
      <c r="F87" s="215"/>
      <c r="G87" s="216"/>
      <c r="L87" s="157" t="s">
        <v>177</v>
      </c>
      <c r="O87" s="148">
        <v>3</v>
      </c>
    </row>
    <row r="88" spans="1:104" x14ac:dyDescent="0.2">
      <c r="A88" s="155"/>
      <c r="B88" s="156"/>
      <c r="C88" s="214" t="s">
        <v>178</v>
      </c>
      <c r="D88" s="215"/>
      <c r="E88" s="215"/>
      <c r="F88" s="215"/>
      <c r="G88" s="216"/>
      <c r="L88" s="157" t="s">
        <v>178</v>
      </c>
      <c r="O88" s="148">
        <v>3</v>
      </c>
    </row>
    <row r="89" spans="1:104" x14ac:dyDescent="0.2">
      <c r="A89" s="155"/>
      <c r="B89" s="156"/>
      <c r="C89" s="214" t="s">
        <v>271</v>
      </c>
      <c r="D89" s="215"/>
      <c r="E89" s="215"/>
      <c r="F89" s="215"/>
      <c r="G89" s="216"/>
      <c r="L89" s="157" t="s">
        <v>163</v>
      </c>
      <c r="O89" s="148">
        <v>3</v>
      </c>
    </row>
    <row r="90" spans="1:104" x14ac:dyDescent="0.2">
      <c r="A90" s="155"/>
      <c r="B90" s="158"/>
      <c r="C90" s="217" t="s">
        <v>172</v>
      </c>
      <c r="D90" s="218"/>
      <c r="E90" s="159">
        <v>7</v>
      </c>
      <c r="F90" s="160"/>
      <c r="G90" s="161"/>
      <c r="M90" s="157">
        <v>7</v>
      </c>
      <c r="O90" s="148"/>
    </row>
    <row r="91" spans="1:104" ht="22.5" x14ac:dyDescent="0.2">
      <c r="A91" s="149">
        <v>28</v>
      </c>
      <c r="B91" s="150" t="s">
        <v>179</v>
      </c>
      <c r="C91" s="151" t="s">
        <v>180</v>
      </c>
      <c r="D91" s="152" t="s">
        <v>117</v>
      </c>
      <c r="E91" s="153">
        <v>6</v>
      </c>
      <c r="F91" s="186"/>
      <c r="G91" s="154">
        <f>E91*F91</f>
        <v>0</v>
      </c>
      <c r="O91" s="148">
        <v>2</v>
      </c>
      <c r="AA91" s="127">
        <v>1</v>
      </c>
      <c r="AB91" s="127">
        <v>7</v>
      </c>
      <c r="AC91" s="127">
        <v>7</v>
      </c>
      <c r="AZ91" s="127">
        <v>2</v>
      </c>
      <c r="BA91" s="127">
        <f>IF(AZ91=1,G91,0)</f>
        <v>0</v>
      </c>
      <c r="BB91" s="127">
        <f>IF(AZ91=2,G91,0)</f>
        <v>0</v>
      </c>
      <c r="BC91" s="127">
        <f>IF(AZ91=3,G91,0)</f>
        <v>0</v>
      </c>
      <c r="BD91" s="127">
        <f>IF(AZ91=4,G91,0)</f>
        <v>0</v>
      </c>
      <c r="BE91" s="127">
        <f>IF(AZ91=5,G91,0)</f>
        <v>0</v>
      </c>
      <c r="CA91" s="148">
        <v>1</v>
      </c>
      <c r="CB91" s="148">
        <v>7</v>
      </c>
      <c r="CZ91" s="127">
        <v>2.7000000000000001E-3</v>
      </c>
    </row>
    <row r="92" spans="1:104" x14ac:dyDescent="0.2">
      <c r="A92" s="155"/>
      <c r="B92" s="156"/>
      <c r="C92" s="214" t="s">
        <v>169</v>
      </c>
      <c r="D92" s="215"/>
      <c r="E92" s="215"/>
      <c r="F92" s="215"/>
      <c r="G92" s="216"/>
      <c r="L92" s="157" t="s">
        <v>169</v>
      </c>
      <c r="O92" s="148">
        <v>3</v>
      </c>
    </row>
    <row r="93" spans="1:104" x14ac:dyDescent="0.2">
      <c r="A93" s="155"/>
      <c r="B93" s="156"/>
      <c r="C93" s="214" t="s">
        <v>181</v>
      </c>
      <c r="D93" s="215"/>
      <c r="E93" s="215"/>
      <c r="F93" s="215"/>
      <c r="G93" s="216"/>
      <c r="L93" s="157" t="s">
        <v>181</v>
      </c>
      <c r="O93" s="148">
        <v>3</v>
      </c>
    </row>
    <row r="94" spans="1:104" x14ac:dyDescent="0.2">
      <c r="A94" s="155"/>
      <c r="B94" s="156"/>
      <c r="C94" s="214" t="s">
        <v>171</v>
      </c>
      <c r="D94" s="215"/>
      <c r="E94" s="215"/>
      <c r="F94" s="215"/>
      <c r="G94" s="216"/>
      <c r="L94" s="157" t="s">
        <v>171</v>
      </c>
      <c r="O94" s="148">
        <v>3</v>
      </c>
    </row>
    <row r="95" spans="1:104" x14ac:dyDescent="0.2">
      <c r="A95" s="155"/>
      <c r="B95" s="156"/>
      <c r="C95" s="214" t="s">
        <v>163</v>
      </c>
      <c r="D95" s="215"/>
      <c r="E95" s="215"/>
      <c r="F95" s="215"/>
      <c r="G95" s="216"/>
      <c r="L95" s="157" t="s">
        <v>163</v>
      </c>
      <c r="O95" s="148">
        <v>3</v>
      </c>
    </row>
    <row r="96" spans="1:104" x14ac:dyDescent="0.2">
      <c r="A96" s="155"/>
      <c r="B96" s="158"/>
      <c r="C96" s="217" t="s">
        <v>182</v>
      </c>
      <c r="D96" s="218"/>
      <c r="E96" s="159">
        <v>6</v>
      </c>
      <c r="F96" s="160"/>
      <c r="G96" s="161"/>
      <c r="M96" s="157">
        <v>6</v>
      </c>
      <c r="O96" s="148"/>
    </row>
    <row r="97" spans="1:104" ht="22.5" x14ac:dyDescent="0.2">
      <c r="A97" s="149">
        <v>29</v>
      </c>
      <c r="B97" s="150" t="s">
        <v>183</v>
      </c>
      <c r="C97" s="151" t="s">
        <v>184</v>
      </c>
      <c r="D97" s="152" t="s">
        <v>117</v>
      </c>
      <c r="E97" s="153">
        <v>6</v>
      </c>
      <c r="F97" s="186"/>
      <c r="G97" s="154">
        <f>E97*F97</f>
        <v>0</v>
      </c>
      <c r="O97" s="148">
        <v>2</v>
      </c>
      <c r="AA97" s="127">
        <v>1</v>
      </c>
      <c r="AB97" s="127">
        <v>7</v>
      </c>
      <c r="AC97" s="127">
        <v>7</v>
      </c>
      <c r="AZ97" s="127">
        <v>2</v>
      </c>
      <c r="BA97" s="127">
        <f>IF(AZ97=1,G97,0)</f>
        <v>0</v>
      </c>
      <c r="BB97" s="127">
        <f>IF(AZ97=2,G97,0)</f>
        <v>0</v>
      </c>
      <c r="BC97" s="127">
        <f>IF(AZ97=3,G97,0)</f>
        <v>0</v>
      </c>
      <c r="BD97" s="127">
        <f>IF(AZ97=4,G97,0)</f>
        <v>0</v>
      </c>
      <c r="BE97" s="127">
        <f>IF(AZ97=5,G97,0)</f>
        <v>0</v>
      </c>
      <c r="CA97" s="148">
        <v>1</v>
      </c>
      <c r="CB97" s="148">
        <v>7</v>
      </c>
      <c r="CZ97" s="127">
        <v>5.0000000000000001E-3</v>
      </c>
    </row>
    <row r="98" spans="1:104" x14ac:dyDescent="0.2">
      <c r="A98" s="155"/>
      <c r="B98" s="156"/>
      <c r="C98" s="214" t="s">
        <v>175</v>
      </c>
      <c r="D98" s="215"/>
      <c r="E98" s="215"/>
      <c r="F98" s="215"/>
      <c r="G98" s="216"/>
      <c r="L98" s="157" t="s">
        <v>175</v>
      </c>
      <c r="O98" s="148">
        <v>3</v>
      </c>
    </row>
    <row r="99" spans="1:104" x14ac:dyDescent="0.2">
      <c r="A99" s="155"/>
      <c r="B99" s="156"/>
      <c r="C99" s="214" t="s">
        <v>254</v>
      </c>
      <c r="D99" s="215"/>
      <c r="E99" s="215"/>
      <c r="F99" s="215"/>
      <c r="G99" s="216"/>
      <c r="L99" s="157" t="s">
        <v>176</v>
      </c>
      <c r="O99" s="148">
        <v>3</v>
      </c>
    </row>
    <row r="100" spans="1:104" x14ac:dyDescent="0.2">
      <c r="A100" s="155"/>
      <c r="B100" s="156"/>
      <c r="C100" s="214" t="s">
        <v>177</v>
      </c>
      <c r="D100" s="215"/>
      <c r="E100" s="215"/>
      <c r="F100" s="215"/>
      <c r="G100" s="216"/>
      <c r="L100" s="157" t="s">
        <v>177</v>
      </c>
      <c r="O100" s="148">
        <v>3</v>
      </c>
    </row>
    <row r="101" spans="1:104" x14ac:dyDescent="0.2">
      <c r="A101" s="155"/>
      <c r="B101" s="156"/>
      <c r="C101" s="214" t="s">
        <v>185</v>
      </c>
      <c r="D101" s="215"/>
      <c r="E101" s="215"/>
      <c r="F101" s="215"/>
      <c r="G101" s="216"/>
      <c r="L101" s="157" t="s">
        <v>185</v>
      </c>
      <c r="O101" s="148">
        <v>3</v>
      </c>
    </row>
    <row r="102" spans="1:104" x14ac:dyDescent="0.2">
      <c r="A102" s="155"/>
      <c r="B102" s="156"/>
      <c r="C102" s="214" t="s">
        <v>270</v>
      </c>
      <c r="D102" s="215"/>
      <c r="E102" s="215"/>
      <c r="F102" s="215"/>
      <c r="G102" s="216"/>
      <c r="L102" s="157" t="s">
        <v>163</v>
      </c>
      <c r="O102" s="148">
        <v>3</v>
      </c>
    </row>
    <row r="103" spans="1:104" x14ac:dyDescent="0.2">
      <c r="A103" s="155"/>
      <c r="B103" s="158"/>
      <c r="C103" s="217" t="s">
        <v>182</v>
      </c>
      <c r="D103" s="218"/>
      <c r="E103" s="159">
        <v>6</v>
      </c>
      <c r="F103" s="160"/>
      <c r="G103" s="161"/>
      <c r="M103" s="157">
        <v>6</v>
      </c>
      <c r="O103" s="148"/>
    </row>
    <row r="104" spans="1:104" x14ac:dyDescent="0.2">
      <c r="A104" s="149">
        <v>30</v>
      </c>
      <c r="B104" s="150" t="s">
        <v>186</v>
      </c>
      <c r="C104" s="151" t="s">
        <v>187</v>
      </c>
      <c r="D104" s="152" t="s">
        <v>117</v>
      </c>
      <c r="E104" s="153">
        <v>1</v>
      </c>
      <c r="F104" s="186"/>
      <c r="G104" s="154">
        <f>E104*F104</f>
        <v>0</v>
      </c>
      <c r="O104" s="148">
        <v>2</v>
      </c>
      <c r="AA104" s="127">
        <v>1</v>
      </c>
      <c r="AB104" s="127">
        <v>7</v>
      </c>
      <c r="AC104" s="127">
        <v>7</v>
      </c>
      <c r="AZ104" s="127">
        <v>2</v>
      </c>
      <c r="BA104" s="127">
        <f>IF(AZ104=1,G104,0)</f>
        <v>0</v>
      </c>
      <c r="BB104" s="127">
        <f>IF(AZ104=2,G104,0)</f>
        <v>0</v>
      </c>
      <c r="BC104" s="127">
        <f>IF(AZ104=3,G104,0)</f>
        <v>0</v>
      </c>
      <c r="BD104" s="127">
        <f>IF(AZ104=4,G104,0)</f>
        <v>0</v>
      </c>
      <c r="BE104" s="127">
        <f>IF(AZ104=5,G104,0)</f>
        <v>0</v>
      </c>
      <c r="CA104" s="148">
        <v>1</v>
      </c>
      <c r="CB104" s="148">
        <v>7</v>
      </c>
      <c r="CZ104" s="127">
        <v>0</v>
      </c>
    </row>
    <row r="105" spans="1:104" x14ac:dyDescent="0.2">
      <c r="A105" s="155"/>
      <c r="B105" s="158"/>
      <c r="C105" s="217" t="s">
        <v>75</v>
      </c>
      <c r="D105" s="218"/>
      <c r="E105" s="159">
        <v>1</v>
      </c>
      <c r="F105" s="160"/>
      <c r="G105" s="161"/>
      <c r="M105" s="157">
        <v>1</v>
      </c>
      <c r="O105" s="148"/>
    </row>
    <row r="106" spans="1:104" x14ac:dyDescent="0.2">
      <c r="A106" s="149">
        <v>31</v>
      </c>
      <c r="B106" s="150" t="s">
        <v>188</v>
      </c>
      <c r="C106" s="151" t="s">
        <v>189</v>
      </c>
      <c r="D106" s="152" t="s">
        <v>117</v>
      </c>
      <c r="E106" s="153">
        <v>17</v>
      </c>
      <c r="F106" s="186"/>
      <c r="G106" s="154">
        <f>E106*F106</f>
        <v>0</v>
      </c>
      <c r="O106" s="148">
        <v>2</v>
      </c>
      <c r="AA106" s="127">
        <v>1</v>
      </c>
      <c r="AB106" s="127">
        <v>7</v>
      </c>
      <c r="AC106" s="127">
        <v>7</v>
      </c>
      <c r="AZ106" s="127">
        <v>2</v>
      </c>
      <c r="BA106" s="127">
        <f>IF(AZ106=1,G106,0)</f>
        <v>0</v>
      </c>
      <c r="BB106" s="127">
        <f>IF(AZ106=2,G106,0)</f>
        <v>0</v>
      </c>
      <c r="BC106" s="127">
        <f>IF(AZ106=3,G106,0)</f>
        <v>0</v>
      </c>
      <c r="BD106" s="127">
        <f>IF(AZ106=4,G106,0)</f>
        <v>0</v>
      </c>
      <c r="BE106" s="127">
        <f>IF(AZ106=5,G106,0)</f>
        <v>0</v>
      </c>
      <c r="CA106" s="148">
        <v>1</v>
      </c>
      <c r="CB106" s="148">
        <v>7</v>
      </c>
      <c r="CZ106" s="127">
        <v>0</v>
      </c>
    </row>
    <row r="107" spans="1:104" x14ac:dyDescent="0.2">
      <c r="A107" s="155"/>
      <c r="B107" s="158"/>
      <c r="C107" s="217" t="s">
        <v>190</v>
      </c>
      <c r="D107" s="218"/>
      <c r="E107" s="159">
        <v>17</v>
      </c>
      <c r="F107" s="160"/>
      <c r="G107" s="161"/>
      <c r="M107" s="157">
        <v>17</v>
      </c>
      <c r="O107" s="148"/>
    </row>
    <row r="108" spans="1:104" ht="22.5" x14ac:dyDescent="0.2">
      <c r="A108" s="149">
        <v>32</v>
      </c>
      <c r="B108" s="150" t="s">
        <v>191</v>
      </c>
      <c r="C108" s="151" t="s">
        <v>269</v>
      </c>
      <c r="D108" s="152" t="s">
        <v>117</v>
      </c>
      <c r="E108" s="153">
        <v>1</v>
      </c>
      <c r="F108" s="186"/>
      <c r="G108" s="154">
        <f>E108*F108</f>
        <v>0</v>
      </c>
      <c r="O108" s="148">
        <v>2</v>
      </c>
      <c r="AA108" s="127">
        <v>3</v>
      </c>
      <c r="AB108" s="127">
        <v>7</v>
      </c>
      <c r="AC108" s="127" t="s">
        <v>191</v>
      </c>
      <c r="AZ108" s="127">
        <v>2</v>
      </c>
      <c r="BA108" s="127">
        <f>IF(AZ108=1,G108,0)</f>
        <v>0</v>
      </c>
      <c r="BB108" s="127">
        <f>IF(AZ108=2,G108,0)</f>
        <v>0</v>
      </c>
      <c r="BC108" s="127">
        <f>IF(AZ108=3,G108,0)</f>
        <v>0</v>
      </c>
      <c r="BD108" s="127">
        <f>IF(AZ108=4,G108,0)</f>
        <v>0</v>
      </c>
      <c r="BE108" s="127">
        <f>IF(AZ108=5,G108,0)</f>
        <v>0</v>
      </c>
      <c r="CA108" s="148">
        <v>3</v>
      </c>
      <c r="CB108" s="148">
        <v>7</v>
      </c>
      <c r="CZ108" s="127">
        <v>2.5000000000000001E-2</v>
      </c>
    </row>
    <row r="109" spans="1:104" x14ac:dyDescent="0.2">
      <c r="A109" s="182"/>
      <c r="B109" s="183"/>
      <c r="C109" s="219" t="s">
        <v>255</v>
      </c>
      <c r="D109" s="220"/>
      <c r="E109" s="220"/>
      <c r="F109" s="220"/>
      <c r="G109" s="221"/>
      <c r="O109" s="148"/>
      <c r="CA109" s="148"/>
      <c r="CB109" s="148"/>
    </row>
    <row r="110" spans="1:104" x14ac:dyDescent="0.2">
      <c r="A110" s="155"/>
      <c r="B110" s="156"/>
      <c r="C110" s="214" t="s">
        <v>266</v>
      </c>
      <c r="D110" s="215"/>
      <c r="E110" s="215"/>
      <c r="F110" s="215"/>
      <c r="G110" s="216"/>
      <c r="L110" s="157" t="s">
        <v>192</v>
      </c>
      <c r="O110" s="148">
        <v>3</v>
      </c>
    </row>
    <row r="111" spans="1:104" x14ac:dyDescent="0.2">
      <c r="A111" s="155"/>
      <c r="B111" s="156"/>
      <c r="C111" s="214" t="s">
        <v>193</v>
      </c>
      <c r="D111" s="215"/>
      <c r="E111" s="215"/>
      <c r="F111" s="215"/>
      <c r="G111" s="216"/>
      <c r="L111" s="157" t="s">
        <v>193</v>
      </c>
      <c r="O111" s="148">
        <v>3</v>
      </c>
    </row>
    <row r="112" spans="1:104" x14ac:dyDescent="0.2">
      <c r="A112" s="155"/>
      <c r="B112" s="158"/>
      <c r="C112" s="217" t="s">
        <v>75</v>
      </c>
      <c r="D112" s="218"/>
      <c r="E112" s="159">
        <v>1</v>
      </c>
      <c r="F112" s="160"/>
      <c r="G112" s="161"/>
      <c r="M112" s="157">
        <v>1</v>
      </c>
      <c r="O112" s="148"/>
    </row>
    <row r="113" spans="1:104" ht="22.5" x14ac:dyDescent="0.2">
      <c r="A113" s="149">
        <v>33</v>
      </c>
      <c r="B113" s="150" t="s">
        <v>194</v>
      </c>
      <c r="C113" s="151" t="s">
        <v>267</v>
      </c>
      <c r="D113" s="152" t="s">
        <v>117</v>
      </c>
      <c r="E113" s="153">
        <v>9</v>
      </c>
      <c r="F113" s="186"/>
      <c r="G113" s="154">
        <f>E113*F113</f>
        <v>0</v>
      </c>
      <c r="O113" s="148">
        <v>2</v>
      </c>
      <c r="AA113" s="127">
        <v>3</v>
      </c>
      <c r="AB113" s="127">
        <v>7</v>
      </c>
      <c r="AC113" s="127" t="s">
        <v>194</v>
      </c>
      <c r="AZ113" s="127">
        <v>2</v>
      </c>
      <c r="BA113" s="127">
        <f>IF(AZ113=1,G113,0)</f>
        <v>0</v>
      </c>
      <c r="BB113" s="127">
        <f>IF(AZ113=2,G113,0)</f>
        <v>0</v>
      </c>
      <c r="BC113" s="127">
        <f>IF(AZ113=3,G113,0)</f>
        <v>0</v>
      </c>
      <c r="BD113" s="127">
        <f>IF(AZ113=4,G113,0)</f>
        <v>0</v>
      </c>
      <c r="BE113" s="127">
        <f>IF(AZ113=5,G113,0)</f>
        <v>0</v>
      </c>
      <c r="CA113" s="148">
        <v>3</v>
      </c>
      <c r="CB113" s="148">
        <v>7</v>
      </c>
      <c r="CZ113" s="127">
        <v>2.5000000000000001E-2</v>
      </c>
    </row>
    <row r="114" spans="1:104" x14ac:dyDescent="0.2">
      <c r="A114" s="182"/>
      <c r="B114" s="183"/>
      <c r="C114" s="219" t="s">
        <v>255</v>
      </c>
      <c r="D114" s="220"/>
      <c r="E114" s="220"/>
      <c r="F114" s="220"/>
      <c r="G114" s="221"/>
      <c r="O114" s="148"/>
      <c r="CA114" s="148"/>
      <c r="CB114" s="148"/>
    </row>
    <row r="115" spans="1:104" x14ac:dyDescent="0.2">
      <c r="A115" s="155"/>
      <c r="B115" s="156"/>
      <c r="C115" s="214" t="s">
        <v>266</v>
      </c>
      <c r="D115" s="215"/>
      <c r="E115" s="215"/>
      <c r="F115" s="215"/>
      <c r="G115" s="216"/>
      <c r="L115" s="157" t="s">
        <v>192</v>
      </c>
      <c r="O115" s="148">
        <v>3</v>
      </c>
    </row>
    <row r="116" spans="1:104" x14ac:dyDescent="0.2">
      <c r="A116" s="155"/>
      <c r="B116" s="156"/>
      <c r="C116" s="214" t="s">
        <v>193</v>
      </c>
      <c r="D116" s="215"/>
      <c r="E116" s="215"/>
      <c r="F116" s="215"/>
      <c r="G116" s="216"/>
      <c r="L116" s="157" t="s">
        <v>193</v>
      </c>
      <c r="O116" s="148">
        <v>3</v>
      </c>
    </row>
    <row r="117" spans="1:104" x14ac:dyDescent="0.2">
      <c r="A117" s="155"/>
      <c r="B117" s="158"/>
      <c r="C117" s="217" t="s">
        <v>124</v>
      </c>
      <c r="D117" s="218"/>
      <c r="E117" s="159">
        <v>9</v>
      </c>
      <c r="F117" s="160"/>
      <c r="G117" s="161"/>
      <c r="M117" s="157">
        <v>9</v>
      </c>
      <c r="O117" s="148"/>
    </row>
    <row r="118" spans="1:104" ht="22.5" x14ac:dyDescent="0.2">
      <c r="A118" s="149">
        <v>34</v>
      </c>
      <c r="B118" s="150" t="s">
        <v>195</v>
      </c>
      <c r="C118" s="151" t="s">
        <v>268</v>
      </c>
      <c r="D118" s="152" t="s">
        <v>117</v>
      </c>
      <c r="E118" s="153">
        <v>8</v>
      </c>
      <c r="F118" s="186"/>
      <c r="G118" s="154">
        <f>E118*F118</f>
        <v>0</v>
      </c>
      <c r="O118" s="148">
        <v>2</v>
      </c>
      <c r="AA118" s="127">
        <v>3</v>
      </c>
      <c r="AB118" s="127">
        <v>7</v>
      </c>
      <c r="AC118" s="127" t="s">
        <v>195</v>
      </c>
      <c r="AZ118" s="127">
        <v>2</v>
      </c>
      <c r="BA118" s="127">
        <f>IF(AZ118=1,G118,0)</f>
        <v>0</v>
      </c>
      <c r="BB118" s="127">
        <f>IF(AZ118=2,G118,0)</f>
        <v>0</v>
      </c>
      <c r="BC118" s="127">
        <f>IF(AZ118=3,G118,0)</f>
        <v>0</v>
      </c>
      <c r="BD118" s="127">
        <f>IF(AZ118=4,G118,0)</f>
        <v>0</v>
      </c>
      <c r="BE118" s="127">
        <f>IF(AZ118=5,G118,0)</f>
        <v>0</v>
      </c>
      <c r="CA118" s="148">
        <v>3</v>
      </c>
      <c r="CB118" s="148">
        <v>7</v>
      </c>
      <c r="CZ118" s="127">
        <v>2.5000000000000001E-2</v>
      </c>
    </row>
    <row r="119" spans="1:104" x14ac:dyDescent="0.2">
      <c r="A119" s="182"/>
      <c r="B119" s="183"/>
      <c r="C119" s="219" t="s">
        <v>255</v>
      </c>
      <c r="D119" s="220"/>
      <c r="E119" s="220"/>
      <c r="F119" s="220"/>
      <c r="G119" s="221"/>
      <c r="O119" s="148"/>
      <c r="CA119" s="148"/>
      <c r="CB119" s="148"/>
    </row>
    <row r="120" spans="1:104" x14ac:dyDescent="0.2">
      <c r="A120" s="155"/>
      <c r="B120" s="156"/>
      <c r="C120" s="214" t="s">
        <v>266</v>
      </c>
      <c r="D120" s="215"/>
      <c r="E120" s="215"/>
      <c r="F120" s="215"/>
      <c r="G120" s="216"/>
      <c r="L120" s="157" t="s">
        <v>192</v>
      </c>
      <c r="O120" s="148">
        <v>3</v>
      </c>
    </row>
    <row r="121" spans="1:104" x14ac:dyDescent="0.2">
      <c r="A121" s="155"/>
      <c r="B121" s="156"/>
      <c r="C121" s="214" t="s">
        <v>193</v>
      </c>
      <c r="D121" s="215"/>
      <c r="E121" s="215"/>
      <c r="F121" s="215"/>
      <c r="G121" s="216"/>
      <c r="L121" s="157" t="s">
        <v>193</v>
      </c>
      <c r="O121" s="148">
        <v>3</v>
      </c>
    </row>
    <row r="122" spans="1:104" x14ac:dyDescent="0.2">
      <c r="A122" s="155"/>
      <c r="B122" s="158"/>
      <c r="C122" s="217" t="s">
        <v>127</v>
      </c>
      <c r="D122" s="218"/>
      <c r="E122" s="159">
        <v>8</v>
      </c>
      <c r="F122" s="160"/>
      <c r="G122" s="161"/>
      <c r="M122" s="157">
        <v>8</v>
      </c>
      <c r="O122" s="148"/>
    </row>
    <row r="123" spans="1:104" x14ac:dyDescent="0.2">
      <c r="A123" s="149">
        <v>35</v>
      </c>
      <c r="B123" s="150" t="s">
        <v>196</v>
      </c>
      <c r="C123" s="151" t="s">
        <v>197</v>
      </c>
      <c r="D123" s="152" t="s">
        <v>145</v>
      </c>
      <c r="E123" s="153">
        <v>0.57509999999999994</v>
      </c>
      <c r="F123" s="186"/>
      <c r="G123" s="154">
        <f>E123*F123</f>
        <v>0</v>
      </c>
      <c r="O123" s="148">
        <v>2</v>
      </c>
      <c r="AA123" s="127">
        <v>7</v>
      </c>
      <c r="AB123" s="127">
        <v>1001</v>
      </c>
      <c r="AC123" s="127">
        <v>5</v>
      </c>
      <c r="AZ123" s="127">
        <v>2</v>
      </c>
      <c r="BA123" s="127">
        <f>IF(AZ123=1,G123,0)</f>
        <v>0</v>
      </c>
      <c r="BB123" s="127">
        <f>IF(AZ123=2,G123,0)</f>
        <v>0</v>
      </c>
      <c r="BC123" s="127">
        <f>IF(AZ123=3,G123,0)</f>
        <v>0</v>
      </c>
      <c r="BD123" s="127">
        <f>IF(AZ123=4,G123,0)</f>
        <v>0</v>
      </c>
      <c r="BE123" s="127">
        <f>IF(AZ123=5,G123,0)</f>
        <v>0</v>
      </c>
      <c r="CA123" s="148">
        <v>7</v>
      </c>
      <c r="CB123" s="148">
        <v>1001</v>
      </c>
      <c r="CZ123" s="127">
        <v>0</v>
      </c>
    </row>
    <row r="124" spans="1:104" x14ac:dyDescent="0.2">
      <c r="A124" s="162"/>
      <c r="B124" s="163" t="s">
        <v>76</v>
      </c>
      <c r="C124" s="164" t="str">
        <f>CONCATENATE(B69," ",C69)</f>
        <v>766 Konstrukce truhlářské</v>
      </c>
      <c r="D124" s="165"/>
      <c r="E124" s="166"/>
      <c r="F124" s="167"/>
      <c r="G124" s="168">
        <f>SUM(G69:G123)</f>
        <v>0</v>
      </c>
      <c r="O124" s="148">
        <v>4</v>
      </c>
      <c r="BA124" s="169">
        <f>SUM(BA69:BA123)</f>
        <v>0</v>
      </c>
      <c r="BB124" s="169">
        <f>SUM(BB69:BB123)</f>
        <v>0</v>
      </c>
      <c r="BC124" s="169">
        <f>SUM(BC69:BC123)</f>
        <v>0</v>
      </c>
      <c r="BD124" s="169">
        <f>SUM(BD69:BD123)</f>
        <v>0</v>
      </c>
      <c r="BE124" s="169">
        <f>SUM(BE69:BE123)</f>
        <v>0</v>
      </c>
    </row>
    <row r="125" spans="1:104" x14ac:dyDescent="0.2">
      <c r="A125" s="142" t="s">
        <v>74</v>
      </c>
      <c r="B125" s="143" t="s">
        <v>198</v>
      </c>
      <c r="C125" s="144" t="s">
        <v>199</v>
      </c>
      <c r="D125" s="145"/>
      <c r="E125" s="146"/>
      <c r="F125" s="146"/>
      <c r="G125" s="147"/>
      <c r="O125" s="148">
        <v>1</v>
      </c>
    </row>
    <row r="126" spans="1:104" ht="22.5" x14ac:dyDescent="0.2">
      <c r="A126" s="149">
        <v>36</v>
      </c>
      <c r="B126" s="150" t="s">
        <v>200</v>
      </c>
      <c r="C126" s="151" t="s">
        <v>201</v>
      </c>
      <c r="D126" s="152" t="s">
        <v>81</v>
      </c>
      <c r="E126" s="153">
        <v>54</v>
      </c>
      <c r="F126" s="186"/>
      <c r="G126" s="154">
        <f>E126*F126</f>
        <v>0</v>
      </c>
      <c r="O126" s="148">
        <v>2</v>
      </c>
      <c r="AA126" s="127">
        <v>1</v>
      </c>
      <c r="AB126" s="127">
        <v>7</v>
      </c>
      <c r="AC126" s="127">
        <v>7</v>
      </c>
      <c r="AZ126" s="127">
        <v>2</v>
      </c>
      <c r="BA126" s="127">
        <f>IF(AZ126=1,G126,0)</f>
        <v>0</v>
      </c>
      <c r="BB126" s="127">
        <f>IF(AZ126=2,G126,0)</f>
        <v>0</v>
      </c>
      <c r="BC126" s="127">
        <f>IF(AZ126=3,G126,0)</f>
        <v>0</v>
      </c>
      <c r="BD126" s="127">
        <f>IF(AZ126=4,G126,0)</f>
        <v>0</v>
      </c>
      <c r="BE126" s="127">
        <f>IF(AZ126=5,G126,0)</f>
        <v>0</v>
      </c>
      <c r="CA126" s="148">
        <v>1</v>
      </c>
      <c r="CB126" s="148">
        <v>7</v>
      </c>
      <c r="CZ126" s="127">
        <v>0</v>
      </c>
    </row>
    <row r="127" spans="1:104" x14ac:dyDescent="0.2">
      <c r="A127" s="155"/>
      <c r="B127" s="158"/>
      <c r="C127" s="217" t="s">
        <v>202</v>
      </c>
      <c r="D127" s="218"/>
      <c r="E127" s="159">
        <v>54</v>
      </c>
      <c r="F127" s="160"/>
      <c r="G127" s="161"/>
      <c r="M127" s="157" t="s">
        <v>202</v>
      </c>
      <c r="O127" s="148"/>
    </row>
    <row r="128" spans="1:104" ht="22.5" x14ac:dyDescent="0.2">
      <c r="A128" s="149">
        <v>37</v>
      </c>
      <c r="B128" s="150" t="s">
        <v>203</v>
      </c>
      <c r="C128" s="151" t="s">
        <v>204</v>
      </c>
      <c r="D128" s="152" t="s">
        <v>81</v>
      </c>
      <c r="E128" s="153">
        <v>54</v>
      </c>
      <c r="F128" s="186"/>
      <c r="G128" s="154">
        <f>E128*F128</f>
        <v>0</v>
      </c>
      <c r="O128" s="148">
        <v>2</v>
      </c>
      <c r="AA128" s="127">
        <v>1</v>
      </c>
      <c r="AB128" s="127">
        <v>7</v>
      </c>
      <c r="AC128" s="127">
        <v>7</v>
      </c>
      <c r="AZ128" s="127">
        <v>2</v>
      </c>
      <c r="BA128" s="127">
        <f>IF(AZ128=1,G128,0)</f>
        <v>0</v>
      </c>
      <c r="BB128" s="127">
        <f>IF(AZ128=2,G128,0)</f>
        <v>0</v>
      </c>
      <c r="BC128" s="127">
        <f>IF(AZ128=3,G128,0)</f>
        <v>0</v>
      </c>
      <c r="BD128" s="127">
        <f>IF(AZ128=4,G128,0)</f>
        <v>0</v>
      </c>
      <c r="BE128" s="127">
        <f>IF(AZ128=5,G128,0)</f>
        <v>0</v>
      </c>
      <c r="CA128" s="148">
        <v>1</v>
      </c>
      <c r="CB128" s="148">
        <v>7</v>
      </c>
      <c r="CZ128" s="127">
        <v>2.5000000000000001E-4</v>
      </c>
    </row>
    <row r="129" spans="1:104" x14ac:dyDescent="0.2">
      <c r="A129" s="155"/>
      <c r="B129" s="158"/>
      <c r="C129" s="217" t="s">
        <v>202</v>
      </c>
      <c r="D129" s="218"/>
      <c r="E129" s="159">
        <v>54</v>
      </c>
      <c r="F129" s="160"/>
      <c r="G129" s="161"/>
      <c r="M129" s="157" t="s">
        <v>202</v>
      </c>
      <c r="O129" s="148"/>
    </row>
    <row r="130" spans="1:104" x14ac:dyDescent="0.2">
      <c r="A130" s="149">
        <v>38</v>
      </c>
      <c r="B130" s="150" t="s">
        <v>205</v>
      </c>
      <c r="C130" s="151" t="s">
        <v>206</v>
      </c>
      <c r="D130" s="152" t="s">
        <v>81</v>
      </c>
      <c r="E130" s="153">
        <v>54</v>
      </c>
      <c r="F130" s="186"/>
      <c r="G130" s="154">
        <f>E130*F130</f>
        <v>0</v>
      </c>
      <c r="O130" s="148">
        <v>2</v>
      </c>
      <c r="AA130" s="127">
        <v>3</v>
      </c>
      <c r="AB130" s="127">
        <v>7</v>
      </c>
      <c r="AC130" s="127">
        <v>28410163</v>
      </c>
      <c r="AZ130" s="127">
        <v>2</v>
      </c>
      <c r="BA130" s="127">
        <f>IF(AZ130=1,G130,0)</f>
        <v>0</v>
      </c>
      <c r="BB130" s="127">
        <f>IF(AZ130=2,G130,0)</f>
        <v>0</v>
      </c>
      <c r="BC130" s="127">
        <f>IF(AZ130=3,G130,0)</f>
        <v>0</v>
      </c>
      <c r="BD130" s="127">
        <f>IF(AZ130=4,G130,0)</f>
        <v>0</v>
      </c>
      <c r="BE130" s="127">
        <f>IF(AZ130=5,G130,0)</f>
        <v>0</v>
      </c>
      <c r="CA130" s="148">
        <v>3</v>
      </c>
      <c r="CB130" s="148">
        <v>7</v>
      </c>
      <c r="CZ130" s="127">
        <v>4.2900000000000004E-3</v>
      </c>
    </row>
    <row r="131" spans="1:104" x14ac:dyDescent="0.2">
      <c r="A131" s="155"/>
      <c r="B131" s="158"/>
      <c r="C131" s="217" t="s">
        <v>202</v>
      </c>
      <c r="D131" s="218"/>
      <c r="E131" s="159">
        <v>54</v>
      </c>
      <c r="F131" s="160"/>
      <c r="G131" s="161"/>
      <c r="M131" s="157" t="s">
        <v>202</v>
      </c>
      <c r="O131" s="148"/>
    </row>
    <row r="132" spans="1:104" x14ac:dyDescent="0.2">
      <c r="A132" s="149">
        <v>39</v>
      </c>
      <c r="B132" s="150" t="s">
        <v>207</v>
      </c>
      <c r="C132" s="151" t="s">
        <v>208</v>
      </c>
      <c r="D132" s="152" t="s">
        <v>145</v>
      </c>
      <c r="E132" s="153">
        <v>0.24515999999999999</v>
      </c>
      <c r="F132" s="186"/>
      <c r="G132" s="154">
        <f>E132*F132</f>
        <v>0</v>
      </c>
      <c r="O132" s="148">
        <v>2</v>
      </c>
      <c r="AA132" s="127">
        <v>7</v>
      </c>
      <c r="AB132" s="127">
        <v>1001</v>
      </c>
      <c r="AC132" s="127">
        <v>5</v>
      </c>
      <c r="AZ132" s="127">
        <v>2</v>
      </c>
      <c r="BA132" s="127">
        <f>IF(AZ132=1,G132,0)</f>
        <v>0</v>
      </c>
      <c r="BB132" s="127">
        <f>IF(AZ132=2,G132,0)</f>
        <v>0</v>
      </c>
      <c r="BC132" s="127">
        <f>IF(AZ132=3,G132,0)</f>
        <v>0</v>
      </c>
      <c r="BD132" s="127">
        <f>IF(AZ132=4,G132,0)</f>
        <v>0</v>
      </c>
      <c r="BE132" s="127">
        <f>IF(AZ132=5,G132,0)</f>
        <v>0</v>
      </c>
      <c r="CA132" s="148">
        <v>7</v>
      </c>
      <c r="CB132" s="148">
        <v>1001</v>
      </c>
      <c r="CZ132" s="127">
        <v>0</v>
      </c>
    </row>
    <row r="133" spans="1:104" x14ac:dyDescent="0.2">
      <c r="A133" s="149">
        <v>40</v>
      </c>
      <c r="B133" s="150" t="s">
        <v>209</v>
      </c>
      <c r="C133" s="151" t="s">
        <v>210</v>
      </c>
      <c r="D133" s="152" t="s">
        <v>145</v>
      </c>
      <c r="E133" s="153">
        <v>0.55940000000000001</v>
      </c>
      <c r="F133" s="186"/>
      <c r="G133" s="154">
        <f>E133*F133</f>
        <v>0</v>
      </c>
      <c r="O133" s="148">
        <v>2</v>
      </c>
      <c r="AA133" s="127">
        <v>8</v>
      </c>
      <c r="AB133" s="127">
        <v>0</v>
      </c>
      <c r="AC133" s="127">
        <v>3</v>
      </c>
      <c r="AZ133" s="127">
        <v>2</v>
      </c>
      <c r="BA133" s="127">
        <f>IF(AZ133=1,G133,0)</f>
        <v>0</v>
      </c>
      <c r="BB133" s="127">
        <f>IF(AZ133=2,G133,0)</f>
        <v>0</v>
      </c>
      <c r="BC133" s="127">
        <f>IF(AZ133=3,G133,0)</f>
        <v>0</v>
      </c>
      <c r="BD133" s="127">
        <f>IF(AZ133=4,G133,0)</f>
        <v>0</v>
      </c>
      <c r="BE133" s="127">
        <f>IF(AZ133=5,G133,0)</f>
        <v>0</v>
      </c>
      <c r="CA133" s="148">
        <v>8</v>
      </c>
      <c r="CB133" s="148">
        <v>0</v>
      </c>
      <c r="CZ133" s="127">
        <v>0</v>
      </c>
    </row>
    <row r="134" spans="1:104" x14ac:dyDescent="0.2">
      <c r="A134" s="149">
        <v>41</v>
      </c>
      <c r="B134" s="150" t="s">
        <v>211</v>
      </c>
      <c r="C134" s="151" t="s">
        <v>212</v>
      </c>
      <c r="D134" s="152" t="s">
        <v>145</v>
      </c>
      <c r="E134" s="153">
        <v>0.55940000000000001</v>
      </c>
      <c r="F134" s="186"/>
      <c r="G134" s="154">
        <f>E134*F134</f>
        <v>0</v>
      </c>
      <c r="O134" s="148">
        <v>2</v>
      </c>
      <c r="AA134" s="127">
        <v>8</v>
      </c>
      <c r="AB134" s="127">
        <v>0</v>
      </c>
      <c r="AC134" s="127">
        <v>3</v>
      </c>
      <c r="AZ134" s="127">
        <v>2</v>
      </c>
      <c r="BA134" s="127">
        <f>IF(AZ134=1,G134,0)</f>
        <v>0</v>
      </c>
      <c r="BB134" s="127">
        <f>IF(AZ134=2,G134,0)</f>
        <v>0</v>
      </c>
      <c r="BC134" s="127">
        <f>IF(AZ134=3,G134,0)</f>
        <v>0</v>
      </c>
      <c r="BD134" s="127">
        <f>IF(AZ134=4,G134,0)</f>
        <v>0</v>
      </c>
      <c r="BE134" s="127">
        <f>IF(AZ134=5,G134,0)</f>
        <v>0</v>
      </c>
      <c r="CA134" s="148">
        <v>8</v>
      </c>
      <c r="CB134" s="148">
        <v>0</v>
      </c>
      <c r="CZ134" s="127">
        <v>0</v>
      </c>
    </row>
    <row r="135" spans="1:104" x14ac:dyDescent="0.2">
      <c r="A135" s="162"/>
      <c r="B135" s="163" t="s">
        <v>76</v>
      </c>
      <c r="C135" s="164" t="str">
        <f>CONCATENATE(B125," ",C125)</f>
        <v>776 Podlahy povlakové</v>
      </c>
      <c r="D135" s="165"/>
      <c r="E135" s="166"/>
      <c r="F135" s="167"/>
      <c r="G135" s="168">
        <f>SUM(G125:G134)</f>
        <v>0</v>
      </c>
      <c r="O135" s="148">
        <v>4</v>
      </c>
      <c r="BA135" s="169">
        <f>SUM(BA125:BA134)</f>
        <v>0</v>
      </c>
      <c r="BB135" s="169">
        <f>SUM(BB125:BB134)</f>
        <v>0</v>
      </c>
      <c r="BC135" s="169">
        <f>SUM(BC125:BC134)</f>
        <v>0</v>
      </c>
      <c r="BD135" s="169">
        <f>SUM(BD125:BD134)</f>
        <v>0</v>
      </c>
      <c r="BE135" s="169">
        <f>SUM(BE125:BE134)</f>
        <v>0</v>
      </c>
    </row>
    <row r="136" spans="1:104" x14ac:dyDescent="0.2">
      <c r="A136" s="142" t="s">
        <v>74</v>
      </c>
      <c r="B136" s="143" t="s">
        <v>213</v>
      </c>
      <c r="C136" s="144" t="s">
        <v>214</v>
      </c>
      <c r="D136" s="145"/>
      <c r="E136" s="146"/>
      <c r="F136" s="146"/>
      <c r="G136" s="147"/>
      <c r="O136" s="148">
        <v>1</v>
      </c>
    </row>
    <row r="137" spans="1:104" ht="22.5" x14ac:dyDescent="0.2">
      <c r="A137" s="149">
        <v>42</v>
      </c>
      <c r="B137" s="150" t="s">
        <v>215</v>
      </c>
      <c r="C137" s="151" t="s">
        <v>216</v>
      </c>
      <c r="D137" s="152" t="s">
        <v>81</v>
      </c>
      <c r="E137" s="153">
        <v>17.62</v>
      </c>
      <c r="F137" s="186"/>
      <c r="G137" s="154">
        <f>E137*F137</f>
        <v>0</v>
      </c>
      <c r="O137" s="148">
        <v>2</v>
      </c>
      <c r="AA137" s="127">
        <v>12</v>
      </c>
      <c r="AB137" s="127">
        <v>0</v>
      </c>
      <c r="AC137" s="127">
        <v>19</v>
      </c>
      <c r="AZ137" s="127">
        <v>2</v>
      </c>
      <c r="BA137" s="127">
        <f>IF(AZ137=1,G137,0)</f>
        <v>0</v>
      </c>
      <c r="BB137" s="127">
        <f>IF(AZ137=2,G137,0)</f>
        <v>0</v>
      </c>
      <c r="BC137" s="127">
        <f>IF(AZ137=3,G137,0)</f>
        <v>0</v>
      </c>
      <c r="BD137" s="127">
        <f>IF(AZ137=4,G137,0)</f>
        <v>0</v>
      </c>
      <c r="BE137" s="127">
        <f>IF(AZ137=5,G137,0)</f>
        <v>0</v>
      </c>
      <c r="CA137" s="148">
        <v>12</v>
      </c>
      <c r="CB137" s="148">
        <v>0</v>
      </c>
      <c r="CZ137" s="127">
        <v>0</v>
      </c>
    </row>
    <row r="138" spans="1:104" x14ac:dyDescent="0.2">
      <c r="A138" s="155"/>
      <c r="B138" s="158"/>
      <c r="C138" s="217" t="s">
        <v>217</v>
      </c>
      <c r="D138" s="218"/>
      <c r="E138" s="159">
        <v>0.96</v>
      </c>
      <c r="F138" s="160"/>
      <c r="G138" s="161"/>
      <c r="M138" s="157" t="s">
        <v>217</v>
      </c>
      <c r="O138" s="148"/>
    </row>
    <row r="139" spans="1:104" x14ac:dyDescent="0.2">
      <c r="A139" s="155"/>
      <c r="B139" s="158"/>
      <c r="C139" s="217" t="s">
        <v>218</v>
      </c>
      <c r="D139" s="218"/>
      <c r="E139" s="159">
        <v>16.66</v>
      </c>
      <c r="F139" s="160"/>
      <c r="G139" s="161"/>
      <c r="M139" s="157" t="s">
        <v>218</v>
      </c>
      <c r="O139" s="148"/>
    </row>
    <row r="140" spans="1:104" x14ac:dyDescent="0.2">
      <c r="A140" s="162"/>
      <c r="B140" s="163" t="s">
        <v>76</v>
      </c>
      <c r="C140" s="164" t="str">
        <f>CONCATENATE(B136," ",C136)</f>
        <v>783 Nátěry</v>
      </c>
      <c r="D140" s="165"/>
      <c r="E140" s="166"/>
      <c r="F140" s="167"/>
      <c r="G140" s="168">
        <f>SUM(G136:G139)</f>
        <v>0</v>
      </c>
      <c r="O140" s="148">
        <v>4</v>
      </c>
      <c r="BA140" s="169">
        <f>SUM(BA136:BA139)</f>
        <v>0</v>
      </c>
      <c r="BB140" s="169">
        <f>SUM(BB136:BB139)</f>
        <v>0</v>
      </c>
      <c r="BC140" s="169">
        <f>SUM(BC136:BC139)</f>
        <v>0</v>
      </c>
      <c r="BD140" s="169">
        <f>SUM(BD136:BD139)</f>
        <v>0</v>
      </c>
      <c r="BE140" s="169">
        <f>SUM(BE136:BE139)</f>
        <v>0</v>
      </c>
    </row>
    <row r="141" spans="1:104" x14ac:dyDescent="0.2">
      <c r="A141" s="142" t="s">
        <v>74</v>
      </c>
      <c r="B141" s="143" t="s">
        <v>219</v>
      </c>
      <c r="C141" s="144" t="s">
        <v>220</v>
      </c>
      <c r="D141" s="145"/>
      <c r="E141" s="146"/>
      <c r="F141" s="146"/>
      <c r="G141" s="147"/>
      <c r="O141" s="148">
        <v>1</v>
      </c>
    </row>
    <row r="142" spans="1:104" x14ac:dyDescent="0.2">
      <c r="A142" s="149">
        <v>43</v>
      </c>
      <c r="B142" s="150" t="s">
        <v>221</v>
      </c>
      <c r="C142" s="151" t="s">
        <v>222</v>
      </c>
      <c r="D142" s="152" t="s">
        <v>81</v>
      </c>
      <c r="E142" s="153">
        <f>E146</f>
        <v>318</v>
      </c>
      <c r="F142" s="186"/>
      <c r="G142" s="154">
        <f>E142*F142</f>
        <v>0</v>
      </c>
      <c r="O142" s="148">
        <v>2</v>
      </c>
      <c r="AA142" s="127">
        <v>1</v>
      </c>
      <c r="AB142" s="127">
        <v>7</v>
      </c>
      <c r="AC142" s="127">
        <v>7</v>
      </c>
      <c r="AZ142" s="127">
        <v>2</v>
      </c>
      <c r="BA142" s="127">
        <f>IF(AZ142=1,G142,0)</f>
        <v>0</v>
      </c>
      <c r="BB142" s="127">
        <f>IF(AZ142=2,G142,0)</f>
        <v>0</v>
      </c>
      <c r="BC142" s="127">
        <f>IF(AZ142=3,G142,0)</f>
        <v>0</v>
      </c>
      <c r="BD142" s="127">
        <f>IF(AZ142=4,G142,0)</f>
        <v>0</v>
      </c>
      <c r="BE142" s="127">
        <f>IF(AZ142=5,G142,0)</f>
        <v>0</v>
      </c>
      <c r="CA142" s="148">
        <v>1</v>
      </c>
      <c r="CB142" s="148">
        <v>7</v>
      </c>
      <c r="CZ142" s="127">
        <v>6.9999999999999994E-5</v>
      </c>
    </row>
    <row r="143" spans="1:104" x14ac:dyDescent="0.2">
      <c r="A143" s="155"/>
      <c r="B143" s="158"/>
      <c r="C143" s="217" t="s">
        <v>262</v>
      </c>
      <c r="D143" s="218"/>
      <c r="E143" s="159">
        <f>E145</f>
        <v>318</v>
      </c>
      <c r="F143" s="160"/>
      <c r="G143" s="161"/>
      <c r="M143" s="157" t="s">
        <v>86</v>
      </c>
      <c r="O143" s="148"/>
    </row>
    <row r="144" spans="1:104" x14ac:dyDescent="0.2">
      <c r="A144" s="149">
        <v>44</v>
      </c>
      <c r="B144" s="150" t="s">
        <v>223</v>
      </c>
      <c r="C144" s="151" t="s">
        <v>224</v>
      </c>
      <c r="D144" s="152" t="s">
        <v>81</v>
      </c>
      <c r="E144" s="153">
        <f>E145</f>
        <v>318</v>
      </c>
      <c r="F144" s="186"/>
      <c r="G144" s="154">
        <f>E144*F144</f>
        <v>0</v>
      </c>
      <c r="O144" s="148">
        <v>2</v>
      </c>
      <c r="AA144" s="127">
        <v>1</v>
      </c>
      <c r="AB144" s="127">
        <v>7</v>
      </c>
      <c r="AC144" s="127">
        <v>7</v>
      </c>
      <c r="AZ144" s="127">
        <v>2</v>
      </c>
      <c r="BA144" s="127">
        <f>IF(AZ144=1,G144,0)</f>
        <v>0</v>
      </c>
      <c r="BB144" s="127">
        <f>IF(AZ144=2,G144,0)</f>
        <v>0</v>
      </c>
      <c r="BC144" s="127">
        <f>IF(AZ144=3,G144,0)</f>
        <v>0</v>
      </c>
      <c r="BD144" s="127">
        <f>IF(AZ144=4,G144,0)</f>
        <v>0</v>
      </c>
      <c r="BE144" s="127">
        <f>IF(AZ144=5,G144,0)</f>
        <v>0</v>
      </c>
      <c r="CA144" s="148">
        <v>1</v>
      </c>
      <c r="CB144" s="148">
        <v>7</v>
      </c>
      <c r="CZ144" s="127">
        <v>0</v>
      </c>
    </row>
    <row r="145" spans="1:104" x14ac:dyDescent="0.2">
      <c r="A145" s="155"/>
      <c r="B145" s="158"/>
      <c r="C145" s="217" t="s">
        <v>262</v>
      </c>
      <c r="D145" s="218"/>
      <c r="E145" s="159">
        <f>E147+E148+E149</f>
        <v>318</v>
      </c>
      <c r="F145" s="160"/>
      <c r="G145" s="161"/>
      <c r="M145" s="157" t="s">
        <v>87</v>
      </c>
      <c r="O145" s="148"/>
    </row>
    <row r="146" spans="1:104" x14ac:dyDescent="0.2">
      <c r="A146" s="149">
        <v>45</v>
      </c>
      <c r="B146" s="150" t="s">
        <v>225</v>
      </c>
      <c r="C146" s="151" t="s">
        <v>263</v>
      </c>
      <c r="D146" s="152" t="s">
        <v>81</v>
      </c>
      <c r="E146" s="153">
        <f>E147+E148+E149</f>
        <v>318</v>
      </c>
      <c r="F146" s="186"/>
      <c r="G146" s="154">
        <f>E146*F146</f>
        <v>0</v>
      </c>
      <c r="O146" s="148">
        <v>2</v>
      </c>
      <c r="AA146" s="127">
        <v>1</v>
      </c>
      <c r="AB146" s="127">
        <v>7</v>
      </c>
      <c r="AC146" s="127">
        <v>7</v>
      </c>
      <c r="AZ146" s="127">
        <v>2</v>
      </c>
      <c r="BA146" s="127">
        <f>IF(AZ146=1,G146,0)</f>
        <v>0</v>
      </c>
      <c r="BB146" s="127">
        <f>IF(AZ146=2,G146,0)</f>
        <v>0</v>
      </c>
      <c r="BC146" s="127">
        <f>IF(AZ146=3,G146,0)</f>
        <v>0</v>
      </c>
      <c r="BD146" s="127">
        <f>IF(AZ146=4,G146,0)</f>
        <v>0</v>
      </c>
      <c r="BE146" s="127">
        <f>IF(AZ146=5,G146,0)</f>
        <v>0</v>
      </c>
      <c r="CA146" s="148">
        <v>1</v>
      </c>
      <c r="CB146" s="148">
        <v>7</v>
      </c>
      <c r="CZ146" s="127">
        <v>3.8999999999999999E-4</v>
      </c>
    </row>
    <row r="147" spans="1:104" x14ac:dyDescent="0.2">
      <c r="A147" s="155"/>
      <c r="B147" s="158"/>
      <c r="C147" s="217" t="s">
        <v>86</v>
      </c>
      <c r="D147" s="218"/>
      <c r="E147" s="159">
        <v>6</v>
      </c>
      <c r="F147" s="160"/>
      <c r="G147" s="161"/>
      <c r="M147" s="157" t="s">
        <v>86</v>
      </c>
      <c r="O147" s="148"/>
    </row>
    <row r="148" spans="1:104" x14ac:dyDescent="0.2">
      <c r="A148" s="155"/>
      <c r="B148" s="158"/>
      <c r="C148" s="222" t="s">
        <v>87</v>
      </c>
      <c r="D148" s="223"/>
      <c r="E148" s="190">
        <v>102</v>
      </c>
      <c r="F148" s="160"/>
      <c r="G148" s="161"/>
      <c r="M148" s="157" t="s">
        <v>87</v>
      </c>
      <c r="O148" s="148"/>
    </row>
    <row r="149" spans="1:104" x14ac:dyDescent="0.2">
      <c r="A149" s="155"/>
      <c r="B149" s="158"/>
      <c r="C149" s="187" t="s">
        <v>264</v>
      </c>
      <c r="D149" s="188"/>
      <c r="E149" s="191">
        <v>210</v>
      </c>
      <c r="F149" s="189"/>
      <c r="G149" s="161"/>
      <c r="M149" s="157"/>
      <c r="O149" s="148"/>
    </row>
    <row r="150" spans="1:104" x14ac:dyDescent="0.2">
      <c r="A150" s="162"/>
      <c r="B150" s="163" t="s">
        <v>76</v>
      </c>
      <c r="C150" s="164" t="str">
        <f>CONCATENATE(B141," ",C141)</f>
        <v>784 Malby</v>
      </c>
      <c r="D150" s="165"/>
      <c r="E150" s="166"/>
      <c r="F150" s="167"/>
      <c r="G150" s="168">
        <f>SUM(G141:G148)</f>
        <v>0</v>
      </c>
      <c r="O150" s="148">
        <v>4</v>
      </c>
      <c r="BA150" s="169">
        <f>SUM(BA141:BA148)</f>
        <v>0</v>
      </c>
      <c r="BB150" s="169">
        <f>SUM(BB141:BB148)</f>
        <v>0</v>
      </c>
      <c r="BC150" s="169">
        <f>SUM(BC141:BC148)</f>
        <v>0</v>
      </c>
      <c r="BD150" s="169">
        <f>SUM(BD141:BD148)</f>
        <v>0</v>
      </c>
      <c r="BE150" s="169">
        <f>SUM(BE141:BE148)</f>
        <v>0</v>
      </c>
    </row>
    <row r="151" spans="1:104" x14ac:dyDescent="0.2">
      <c r="A151" s="142" t="s">
        <v>74</v>
      </c>
      <c r="B151" s="143" t="s">
        <v>226</v>
      </c>
      <c r="C151" s="144" t="s">
        <v>227</v>
      </c>
      <c r="D151" s="145"/>
      <c r="E151" s="146"/>
      <c r="F151" s="146"/>
      <c r="G151" s="147"/>
      <c r="O151" s="148">
        <v>1</v>
      </c>
    </row>
    <row r="152" spans="1:104" x14ac:dyDescent="0.2">
      <c r="A152" s="149">
        <v>46</v>
      </c>
      <c r="B152" s="150" t="s">
        <v>228</v>
      </c>
      <c r="C152" s="151" t="s">
        <v>229</v>
      </c>
      <c r="D152" s="152" t="s">
        <v>145</v>
      </c>
      <c r="E152" s="153">
        <v>16.526800000000001</v>
      </c>
      <c r="F152" s="186"/>
      <c r="G152" s="154">
        <f>E152*F152</f>
        <v>0</v>
      </c>
      <c r="O152" s="148">
        <v>2</v>
      </c>
      <c r="AA152" s="127">
        <v>1</v>
      </c>
      <c r="AB152" s="127">
        <v>10</v>
      </c>
      <c r="AC152" s="127">
        <v>10</v>
      </c>
      <c r="AZ152" s="127">
        <v>1</v>
      </c>
      <c r="BA152" s="127">
        <f>IF(AZ152=1,G152,0)</f>
        <v>0</v>
      </c>
      <c r="BB152" s="127">
        <f>IF(AZ152=2,G152,0)</f>
        <v>0</v>
      </c>
      <c r="BC152" s="127">
        <f>IF(AZ152=3,G152,0)</f>
        <v>0</v>
      </c>
      <c r="BD152" s="127">
        <f>IF(AZ152=4,G152,0)</f>
        <v>0</v>
      </c>
      <c r="BE152" s="127">
        <f>IF(AZ152=5,G152,0)</f>
        <v>0</v>
      </c>
      <c r="CA152" s="148">
        <v>1</v>
      </c>
      <c r="CB152" s="148">
        <v>10</v>
      </c>
      <c r="CZ152" s="127">
        <v>0</v>
      </c>
    </row>
    <row r="153" spans="1:104" x14ac:dyDescent="0.2">
      <c r="A153" s="155"/>
      <c r="B153" s="158"/>
      <c r="C153" s="217" t="s">
        <v>230</v>
      </c>
      <c r="D153" s="218"/>
      <c r="E153" s="159">
        <v>16.526800000000001</v>
      </c>
      <c r="F153" s="160"/>
      <c r="G153" s="161"/>
      <c r="M153" s="157" t="s">
        <v>230</v>
      </c>
      <c r="O153" s="148"/>
    </row>
    <row r="154" spans="1:104" x14ac:dyDescent="0.2">
      <c r="A154" s="149">
        <v>47</v>
      </c>
      <c r="B154" s="150" t="s">
        <v>231</v>
      </c>
      <c r="C154" s="151" t="s">
        <v>232</v>
      </c>
      <c r="D154" s="152" t="s">
        <v>145</v>
      </c>
      <c r="E154" s="153">
        <v>16.526800000000001</v>
      </c>
      <c r="F154" s="186"/>
      <c r="G154" s="154">
        <f>E154*F154</f>
        <v>0</v>
      </c>
      <c r="O154" s="148">
        <v>2</v>
      </c>
      <c r="AA154" s="127">
        <v>1</v>
      </c>
      <c r="AB154" s="127">
        <v>10</v>
      </c>
      <c r="AC154" s="127">
        <v>10</v>
      </c>
      <c r="AZ154" s="127">
        <v>1</v>
      </c>
      <c r="BA154" s="127">
        <f>IF(AZ154=1,G154,0)</f>
        <v>0</v>
      </c>
      <c r="BB154" s="127">
        <f>IF(AZ154=2,G154,0)</f>
        <v>0</v>
      </c>
      <c r="BC154" s="127">
        <f>IF(AZ154=3,G154,0)</f>
        <v>0</v>
      </c>
      <c r="BD154" s="127">
        <f>IF(AZ154=4,G154,0)</f>
        <v>0</v>
      </c>
      <c r="BE154" s="127">
        <f>IF(AZ154=5,G154,0)</f>
        <v>0</v>
      </c>
      <c r="CA154" s="148">
        <v>1</v>
      </c>
      <c r="CB154" s="148">
        <v>10</v>
      </c>
      <c r="CZ154" s="127">
        <v>0</v>
      </c>
    </row>
    <row r="155" spans="1:104" x14ac:dyDescent="0.2">
      <c r="A155" s="155"/>
      <c r="B155" s="158"/>
      <c r="C155" s="217" t="s">
        <v>230</v>
      </c>
      <c r="D155" s="218"/>
      <c r="E155" s="159">
        <v>16.526800000000001</v>
      </c>
      <c r="F155" s="160"/>
      <c r="G155" s="161"/>
      <c r="M155" s="157" t="s">
        <v>230</v>
      </c>
      <c r="O155" s="148"/>
    </row>
    <row r="156" spans="1:104" x14ac:dyDescent="0.2">
      <c r="A156" s="149">
        <v>48</v>
      </c>
      <c r="B156" s="150" t="s">
        <v>233</v>
      </c>
      <c r="C156" s="151" t="s">
        <v>234</v>
      </c>
      <c r="D156" s="152" t="s">
        <v>145</v>
      </c>
      <c r="E156" s="153">
        <v>33.053600000000003</v>
      </c>
      <c r="F156" s="186"/>
      <c r="G156" s="154">
        <f>E156*F156</f>
        <v>0</v>
      </c>
      <c r="O156" s="148">
        <v>2</v>
      </c>
      <c r="AA156" s="127">
        <v>1</v>
      </c>
      <c r="AB156" s="127">
        <v>10</v>
      </c>
      <c r="AC156" s="127">
        <v>10</v>
      </c>
      <c r="AZ156" s="127">
        <v>1</v>
      </c>
      <c r="BA156" s="127">
        <f>IF(AZ156=1,G156,0)</f>
        <v>0</v>
      </c>
      <c r="BB156" s="127">
        <f>IF(AZ156=2,G156,0)</f>
        <v>0</v>
      </c>
      <c r="BC156" s="127">
        <f>IF(AZ156=3,G156,0)</f>
        <v>0</v>
      </c>
      <c r="BD156" s="127">
        <f>IF(AZ156=4,G156,0)</f>
        <v>0</v>
      </c>
      <c r="BE156" s="127">
        <f>IF(AZ156=5,G156,0)</f>
        <v>0</v>
      </c>
      <c r="CA156" s="148">
        <v>1</v>
      </c>
      <c r="CB156" s="148">
        <v>10</v>
      </c>
      <c r="CZ156" s="127">
        <v>0</v>
      </c>
    </row>
    <row r="157" spans="1:104" x14ac:dyDescent="0.2">
      <c r="A157" s="155"/>
      <c r="B157" s="158"/>
      <c r="C157" s="217" t="s">
        <v>235</v>
      </c>
      <c r="D157" s="218"/>
      <c r="E157" s="159">
        <v>33.053600000000003</v>
      </c>
      <c r="F157" s="160"/>
      <c r="G157" s="161"/>
      <c r="M157" s="157" t="s">
        <v>235</v>
      </c>
      <c r="O157" s="148"/>
    </row>
    <row r="158" spans="1:104" x14ac:dyDescent="0.2">
      <c r="A158" s="149">
        <v>49</v>
      </c>
      <c r="B158" s="150" t="s">
        <v>236</v>
      </c>
      <c r="C158" s="151" t="s">
        <v>237</v>
      </c>
      <c r="D158" s="152" t="s">
        <v>145</v>
      </c>
      <c r="E158" s="153">
        <v>16.526800000000001</v>
      </c>
      <c r="F158" s="186"/>
      <c r="G158" s="154">
        <f>E158*F158</f>
        <v>0</v>
      </c>
      <c r="O158" s="148">
        <v>2</v>
      </c>
      <c r="AA158" s="127">
        <v>1</v>
      </c>
      <c r="AB158" s="127">
        <v>10</v>
      </c>
      <c r="AC158" s="127">
        <v>10</v>
      </c>
      <c r="AZ158" s="127">
        <v>1</v>
      </c>
      <c r="BA158" s="127">
        <f>IF(AZ158=1,G158,0)</f>
        <v>0</v>
      </c>
      <c r="BB158" s="127">
        <f>IF(AZ158=2,G158,0)</f>
        <v>0</v>
      </c>
      <c r="BC158" s="127">
        <f>IF(AZ158=3,G158,0)</f>
        <v>0</v>
      </c>
      <c r="BD158" s="127">
        <f>IF(AZ158=4,G158,0)</f>
        <v>0</v>
      </c>
      <c r="BE158" s="127">
        <f>IF(AZ158=5,G158,0)</f>
        <v>0</v>
      </c>
      <c r="CA158" s="148">
        <v>1</v>
      </c>
      <c r="CB158" s="148">
        <v>10</v>
      </c>
      <c r="CZ158" s="127">
        <v>0</v>
      </c>
    </row>
    <row r="159" spans="1:104" x14ac:dyDescent="0.2">
      <c r="A159" s="155"/>
      <c r="B159" s="158"/>
      <c r="C159" s="217" t="s">
        <v>230</v>
      </c>
      <c r="D159" s="218"/>
      <c r="E159" s="159">
        <v>16.526800000000001</v>
      </c>
      <c r="F159" s="160"/>
      <c r="G159" s="161"/>
      <c r="M159" s="157" t="s">
        <v>230</v>
      </c>
      <c r="O159" s="148"/>
    </row>
    <row r="160" spans="1:104" x14ac:dyDescent="0.2">
      <c r="A160" s="149">
        <v>50</v>
      </c>
      <c r="B160" s="150" t="s">
        <v>238</v>
      </c>
      <c r="C160" s="151" t="s">
        <v>239</v>
      </c>
      <c r="D160" s="152" t="s">
        <v>145</v>
      </c>
      <c r="E160" s="153">
        <v>16.526800000000001</v>
      </c>
      <c r="F160" s="186"/>
      <c r="G160" s="154">
        <f>E160*F160</f>
        <v>0</v>
      </c>
      <c r="O160" s="148">
        <v>2</v>
      </c>
      <c r="AA160" s="127">
        <v>1</v>
      </c>
      <c r="AB160" s="127">
        <v>1</v>
      </c>
      <c r="AC160" s="127">
        <v>1</v>
      </c>
      <c r="AZ160" s="127">
        <v>1</v>
      </c>
      <c r="BA160" s="127">
        <f>IF(AZ160=1,G160,0)</f>
        <v>0</v>
      </c>
      <c r="BB160" s="127">
        <f>IF(AZ160=2,G160,0)</f>
        <v>0</v>
      </c>
      <c r="BC160" s="127">
        <f>IF(AZ160=3,G160,0)</f>
        <v>0</v>
      </c>
      <c r="BD160" s="127">
        <f>IF(AZ160=4,G160,0)</f>
        <v>0</v>
      </c>
      <c r="BE160" s="127">
        <f>IF(AZ160=5,G160,0)</f>
        <v>0</v>
      </c>
      <c r="CA160" s="148">
        <v>1</v>
      </c>
      <c r="CB160" s="148">
        <v>1</v>
      </c>
      <c r="CZ160" s="127">
        <v>0</v>
      </c>
    </row>
    <row r="161" spans="1:57" x14ac:dyDescent="0.2">
      <c r="A161" s="155"/>
      <c r="B161" s="158"/>
      <c r="C161" s="217" t="s">
        <v>230</v>
      </c>
      <c r="D161" s="218"/>
      <c r="E161" s="159">
        <v>16.526800000000001</v>
      </c>
      <c r="F161" s="160"/>
      <c r="G161" s="161"/>
      <c r="M161" s="157" t="s">
        <v>230</v>
      </c>
      <c r="O161" s="148"/>
    </row>
    <row r="162" spans="1:57" x14ac:dyDescent="0.2">
      <c r="A162" s="162"/>
      <c r="B162" s="163" t="s">
        <v>76</v>
      </c>
      <c r="C162" s="164" t="str">
        <f>CONCATENATE(B151," ",C151)</f>
        <v>D96 Přesuny suti a vybouraných hmot</v>
      </c>
      <c r="D162" s="165"/>
      <c r="E162" s="166"/>
      <c r="F162" s="167"/>
      <c r="G162" s="168">
        <f>SUM(G151:G161)</f>
        <v>0</v>
      </c>
      <c r="O162" s="148">
        <v>4</v>
      </c>
      <c r="BA162" s="169">
        <f>SUM(BA151:BA161)</f>
        <v>0</v>
      </c>
      <c r="BB162" s="169">
        <f>SUM(BB151:BB161)</f>
        <v>0</v>
      </c>
      <c r="BC162" s="169">
        <f>SUM(BC151:BC161)</f>
        <v>0</v>
      </c>
      <c r="BD162" s="169">
        <f>SUM(BD151:BD161)</f>
        <v>0</v>
      </c>
      <c r="BE162" s="169">
        <f>SUM(BE151:BE161)</f>
        <v>0</v>
      </c>
    </row>
    <row r="163" spans="1:57" x14ac:dyDescent="0.2">
      <c r="A163" s="142" t="s">
        <v>74</v>
      </c>
      <c r="B163" s="143" t="s">
        <v>257</v>
      </c>
      <c r="C163" s="144" t="s">
        <v>258</v>
      </c>
      <c r="D163" s="145"/>
      <c r="E163" s="146"/>
      <c r="F163" s="146"/>
      <c r="G163" s="147"/>
    </row>
    <row r="164" spans="1:57" x14ac:dyDescent="0.2">
      <c r="A164" s="149">
        <v>46</v>
      </c>
      <c r="B164" s="150" t="s">
        <v>259</v>
      </c>
      <c r="C164" s="151" t="s">
        <v>265</v>
      </c>
      <c r="D164" s="152" t="s">
        <v>260</v>
      </c>
      <c r="E164" s="153">
        <f>6+7</f>
        <v>13</v>
      </c>
      <c r="F164" s="186"/>
      <c r="G164" s="154">
        <f>E164*F164</f>
        <v>0</v>
      </c>
    </row>
    <row r="165" spans="1:57" ht="22.5" customHeight="1" x14ac:dyDescent="0.2">
      <c r="A165" s="155"/>
      <c r="B165" s="158"/>
      <c r="C165" s="214" t="s">
        <v>261</v>
      </c>
      <c r="D165" s="215"/>
      <c r="E165" s="159">
        <v>13</v>
      </c>
      <c r="F165" s="160"/>
      <c r="G165" s="161"/>
    </row>
    <row r="166" spans="1:57" x14ac:dyDescent="0.2">
      <c r="A166" s="162"/>
      <c r="B166" s="163" t="s">
        <v>76</v>
      </c>
      <c r="C166" s="164" t="str">
        <f>CONCATENATE(B163," ",C163)</f>
        <v>M02 Elektronomtážní práce slaboproudu</v>
      </c>
      <c r="D166" s="165"/>
      <c r="E166" s="166"/>
      <c r="F166" s="167"/>
      <c r="G166" s="168">
        <f>SUM(G163:G165)</f>
        <v>0</v>
      </c>
    </row>
    <row r="167" spans="1:57" x14ac:dyDescent="0.2">
      <c r="E167" s="127"/>
    </row>
    <row r="168" spans="1:57" x14ac:dyDescent="0.2">
      <c r="E168" s="127"/>
    </row>
    <row r="169" spans="1:57" x14ac:dyDescent="0.2">
      <c r="E169" s="127"/>
    </row>
    <row r="170" spans="1:57" x14ac:dyDescent="0.2">
      <c r="E170" s="127"/>
    </row>
    <row r="171" spans="1:57" x14ac:dyDescent="0.2">
      <c r="E171" s="127"/>
    </row>
    <row r="172" spans="1:57" x14ac:dyDescent="0.2">
      <c r="E172" s="127"/>
    </row>
    <row r="173" spans="1:57" x14ac:dyDescent="0.2">
      <c r="E173" s="127"/>
    </row>
    <row r="174" spans="1:57" x14ac:dyDescent="0.2">
      <c r="E174" s="127"/>
    </row>
    <row r="175" spans="1:57" x14ac:dyDescent="0.2">
      <c r="E175" s="127"/>
    </row>
    <row r="176" spans="1:57" x14ac:dyDescent="0.2">
      <c r="E176" s="127"/>
    </row>
    <row r="177" spans="5:5" x14ac:dyDescent="0.2">
      <c r="E177" s="127"/>
    </row>
    <row r="178" spans="5:5" x14ac:dyDescent="0.2">
      <c r="E178" s="127"/>
    </row>
    <row r="179" spans="5:5" x14ac:dyDescent="0.2">
      <c r="E179" s="127"/>
    </row>
    <row r="180" spans="5:5" x14ac:dyDescent="0.2">
      <c r="E180" s="127"/>
    </row>
    <row r="181" spans="5:5" x14ac:dyDescent="0.2">
      <c r="E181" s="127"/>
    </row>
    <row r="182" spans="5:5" x14ac:dyDescent="0.2">
      <c r="E182" s="127"/>
    </row>
    <row r="183" spans="5:5" x14ac:dyDescent="0.2">
      <c r="E183" s="127"/>
    </row>
    <row r="184" spans="5:5" x14ac:dyDescent="0.2">
      <c r="E184" s="127"/>
    </row>
    <row r="185" spans="5:5" x14ac:dyDescent="0.2">
      <c r="E185" s="127"/>
    </row>
    <row r="186" spans="5:5" x14ac:dyDescent="0.2">
      <c r="E186" s="127"/>
    </row>
    <row r="187" spans="5:5" x14ac:dyDescent="0.2">
      <c r="E187" s="127"/>
    </row>
    <row r="188" spans="5:5" x14ac:dyDescent="0.2">
      <c r="E188" s="127"/>
    </row>
    <row r="189" spans="5:5" x14ac:dyDescent="0.2">
      <c r="E189" s="127"/>
    </row>
    <row r="190" spans="5:5" x14ac:dyDescent="0.2">
      <c r="E190" s="127"/>
    </row>
    <row r="191" spans="5:5" x14ac:dyDescent="0.2">
      <c r="E191" s="127"/>
    </row>
    <row r="192" spans="5:5" x14ac:dyDescent="0.2">
      <c r="E192" s="127"/>
    </row>
    <row r="193" spans="5:5" x14ac:dyDescent="0.2">
      <c r="E193" s="127"/>
    </row>
    <row r="194" spans="5:5" x14ac:dyDescent="0.2">
      <c r="E194" s="127"/>
    </row>
    <row r="195" spans="5:5" x14ac:dyDescent="0.2">
      <c r="E195" s="127"/>
    </row>
    <row r="196" spans="5:5" x14ac:dyDescent="0.2">
      <c r="E196" s="127"/>
    </row>
    <row r="197" spans="5:5" x14ac:dyDescent="0.2">
      <c r="E197" s="127"/>
    </row>
    <row r="198" spans="5:5" x14ac:dyDescent="0.2">
      <c r="E198" s="127"/>
    </row>
    <row r="199" spans="5:5" x14ac:dyDescent="0.2">
      <c r="E199" s="127"/>
    </row>
    <row r="200" spans="5:5" x14ac:dyDescent="0.2">
      <c r="E200" s="127"/>
    </row>
    <row r="201" spans="5:5" x14ac:dyDescent="0.2">
      <c r="E201" s="127"/>
    </row>
    <row r="202" spans="5:5" x14ac:dyDescent="0.2">
      <c r="E202" s="127"/>
    </row>
    <row r="203" spans="5:5" x14ac:dyDescent="0.2">
      <c r="E203" s="127"/>
    </row>
    <row r="204" spans="5:5" x14ac:dyDescent="0.2">
      <c r="E204" s="127"/>
    </row>
    <row r="205" spans="5:5" x14ac:dyDescent="0.2">
      <c r="E205" s="127"/>
    </row>
    <row r="206" spans="5:5" x14ac:dyDescent="0.2">
      <c r="E206" s="127"/>
    </row>
    <row r="207" spans="5:5" x14ac:dyDescent="0.2">
      <c r="E207" s="127"/>
    </row>
    <row r="208" spans="5:5" x14ac:dyDescent="0.2">
      <c r="E208" s="127"/>
    </row>
    <row r="209" spans="1:7" x14ac:dyDescent="0.2">
      <c r="E209" s="127"/>
    </row>
    <row r="210" spans="1:7" x14ac:dyDescent="0.2">
      <c r="E210" s="127"/>
    </row>
    <row r="211" spans="1:7" x14ac:dyDescent="0.2">
      <c r="E211" s="127"/>
    </row>
    <row r="212" spans="1:7" x14ac:dyDescent="0.2">
      <c r="E212" s="127"/>
    </row>
    <row r="213" spans="1:7" x14ac:dyDescent="0.2">
      <c r="A213" s="170"/>
      <c r="B213" s="170"/>
    </row>
    <row r="214" spans="1:7" x14ac:dyDescent="0.2">
      <c r="C214" s="172"/>
      <c r="D214" s="172"/>
      <c r="E214" s="173"/>
      <c r="F214" s="172"/>
      <c r="G214" s="174"/>
    </row>
    <row r="215" spans="1:7" x14ac:dyDescent="0.2">
      <c r="A215" s="170"/>
      <c r="B215" s="170"/>
    </row>
  </sheetData>
  <sheetProtection algorithmName="SHA-512" hashValue="30sfnpixVu/jfx4rFwPWtfMfVWY9ip4OI4J7iTJHAnw6a5rofURr+Zkib+Q9LoFcU/X6eo/qXdyg7VbXa8LA2A==" saltValue="UPIBd0c4ELQmc4IYaGMxIg==" spinCount="100000" sheet="1" objects="1" scenarios="1"/>
  <mergeCells count="88">
    <mergeCell ref="C18:D18"/>
    <mergeCell ref="A1:G1"/>
    <mergeCell ref="A3:B3"/>
    <mergeCell ref="A4:B4"/>
    <mergeCell ref="E4:G4"/>
    <mergeCell ref="C9:D9"/>
    <mergeCell ref="C10:D10"/>
    <mergeCell ref="C12:D12"/>
    <mergeCell ref="C13:D13"/>
    <mergeCell ref="C15:D15"/>
    <mergeCell ref="C16:D16"/>
    <mergeCell ref="C28:D28"/>
    <mergeCell ref="C32:D32"/>
    <mergeCell ref="C34:D34"/>
    <mergeCell ref="C20:D20"/>
    <mergeCell ref="C21:D21"/>
    <mergeCell ref="C23:D23"/>
    <mergeCell ref="C25:D25"/>
    <mergeCell ref="C26:D26"/>
    <mergeCell ref="C38:D38"/>
    <mergeCell ref="C39:D39"/>
    <mergeCell ref="C41:D41"/>
    <mergeCell ref="C43:D43"/>
    <mergeCell ref="C45:D45"/>
    <mergeCell ref="C49:D49"/>
    <mergeCell ref="C53:D53"/>
    <mergeCell ref="C55:D55"/>
    <mergeCell ref="C57:D57"/>
    <mergeCell ref="C58:D58"/>
    <mergeCell ref="C80:G80"/>
    <mergeCell ref="C65:D65"/>
    <mergeCell ref="C67:D67"/>
    <mergeCell ref="C71:G71"/>
    <mergeCell ref="C72:G72"/>
    <mergeCell ref="C73:D73"/>
    <mergeCell ref="C75:G75"/>
    <mergeCell ref="C76:G76"/>
    <mergeCell ref="C77:D77"/>
    <mergeCell ref="C79:G79"/>
    <mergeCell ref="C90:D90"/>
    <mergeCell ref="C81:G81"/>
    <mergeCell ref="C82:G82"/>
    <mergeCell ref="C83:D83"/>
    <mergeCell ref="C85:G85"/>
    <mergeCell ref="C86:G86"/>
    <mergeCell ref="C87:G87"/>
    <mergeCell ref="C88:G88"/>
    <mergeCell ref="C89:G89"/>
    <mergeCell ref="C117:D117"/>
    <mergeCell ref="C109:G109"/>
    <mergeCell ref="C92:G92"/>
    <mergeCell ref="C93:G93"/>
    <mergeCell ref="C94:G94"/>
    <mergeCell ref="C95:G95"/>
    <mergeCell ref="C96:D96"/>
    <mergeCell ref="C114:G114"/>
    <mergeCell ref="C129:D129"/>
    <mergeCell ref="C131:D131"/>
    <mergeCell ref="C98:G98"/>
    <mergeCell ref="C99:G99"/>
    <mergeCell ref="C100:G100"/>
    <mergeCell ref="C101:G101"/>
    <mergeCell ref="C120:G120"/>
    <mergeCell ref="C102:G102"/>
    <mergeCell ref="C103:D103"/>
    <mergeCell ref="C105:D105"/>
    <mergeCell ref="C107:D107"/>
    <mergeCell ref="C110:G110"/>
    <mergeCell ref="C111:G111"/>
    <mergeCell ref="C112:D112"/>
    <mergeCell ref="C115:G115"/>
    <mergeCell ref="C116:G116"/>
    <mergeCell ref="C165:D165"/>
    <mergeCell ref="C121:G121"/>
    <mergeCell ref="C122:D122"/>
    <mergeCell ref="C119:G119"/>
    <mergeCell ref="C159:D159"/>
    <mergeCell ref="C161:D161"/>
    <mergeCell ref="C138:D138"/>
    <mergeCell ref="C139:D139"/>
    <mergeCell ref="C143:D143"/>
    <mergeCell ref="C145:D145"/>
    <mergeCell ref="C147:D147"/>
    <mergeCell ref="C148:D148"/>
    <mergeCell ref="C153:D153"/>
    <mergeCell ref="C155:D155"/>
    <mergeCell ref="C157:D157"/>
    <mergeCell ref="C127:D12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Karlik Vlastimil</dc:creator>
  <cp:lastModifiedBy>Manda Libor, DiS.</cp:lastModifiedBy>
  <cp:lastPrinted>2021-12-15T07:25:20Z</cp:lastPrinted>
  <dcterms:created xsi:type="dcterms:W3CDTF">2021-07-08T07:43:00Z</dcterms:created>
  <dcterms:modified xsi:type="dcterms:W3CDTF">2022-01-18T09:47:16Z</dcterms:modified>
</cp:coreProperties>
</file>